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undp-my.sharepoint.com/personal/meivol_brito_undp_org/Documents/GEF GOLD+ ECUADOR/GOLD+/FINANCIERO/2024/POA/POA - AOP - 2024 APROBADO MODIFICADO/"/>
    </mc:Choice>
  </mc:AlternateContent>
  <xr:revisionPtr revIDLastSave="74" documentId="13_ncr:1_{792A4A2B-3FA3-4287-A8DE-AC307390AC5D}" xr6:coauthVersionLast="47" xr6:coauthVersionMax="47" xr10:uidLastSave="{1FE3F514-6BCA-49C5-A300-51D7F53B863A}"/>
  <bookViews>
    <workbookView xWindow="28680" yWindow="-120" windowWidth="24240" windowHeight="13020" xr2:uid="{293662C6-8F85-4136-8791-954844FAA952}"/>
  </bookViews>
  <sheets>
    <sheet name="AOP" sheetId="3" r:id="rId1"/>
    <sheet name="comprobacion" sheetId="14" r:id="rId2"/>
    <sheet name="base_comprobacion" sheetId="9" r:id="rId3"/>
    <sheet name="account details" sheetId="2" r:id="rId4"/>
    <sheet name="Hoja1" sheetId="4" r:id="rId5"/>
  </sheets>
  <definedNames>
    <definedName name="ACTIVITY">OFFSET(#REF!, 0, 0, COUNTA(#REF!), 1)</definedName>
    <definedName name="aop">!#REF!</definedName>
    <definedName name="BDESC">#REF!</definedName>
    <definedName name="Categorias">OFFSET(#REF!, 0, 0, COUNTA(#REF!) - 2)</definedName>
    <definedName name="COPIAHP">#REF!</definedName>
    <definedName name="CV">!#REF!</definedName>
    <definedName name="df">!#REF!</definedName>
    <definedName name="DiasCategorias">#REF!</definedName>
    <definedName name="FechaInicio">#REF!</definedName>
    <definedName name="FINOTHER">#REF!</definedName>
    <definedName name="FINSOU">#REF!</definedName>
    <definedName name="FINUNDP">#REF!</definedName>
    <definedName name="HEAD">!#REF!</definedName>
    <definedName name="IDCategorias">OFFSET(#REF!, 0, 0, COUNTA(#REF!) - 2)</definedName>
    <definedName name="INPUT">OFFSET(#REF!, 0, 0, COUNTA(#REF!), 1)</definedName>
    <definedName name="new">!#REF!</definedName>
    <definedName name="NJIHBU">!#REF!</definedName>
    <definedName name="NOMINCAC">!#REF!</definedName>
    <definedName name="OUTPUT">#REF!</definedName>
    <definedName name="PAYROLL">!#REF!</definedName>
    <definedName name="QUARTER2">!#REF!</definedName>
    <definedName name="QUARTER3">OFFSET(#REF!, 0, 0, COUNTIF(#REF!, "?*"), 1)</definedName>
    <definedName name="RangoCompleto">#REF!,#REF!,#REF!,#REF!,#REF!,#REF!,#REF!,#REF!,#REF!,#REF!,#REF!,#REF!</definedName>
    <definedName name="RangoMensual">#REF!,#REF!,#REF!,#REF!,#REF!,#REF!,#REF!,#REF!,#REF!,#REF!,#REF!,#REF!</definedName>
    <definedName name="RangoSemanal">!#REF!</definedName>
    <definedName name="REAL">!#REF!</definedName>
    <definedName name="REAL2">!#REF!</definedName>
    <definedName name="REAL2021">!#REF!</definedName>
    <definedName name="SALDO">!#REF!</definedName>
    <definedName name="SALDO1">!#REF!</definedName>
    <definedName name="SALDOOOO">!#REF!</definedName>
    <definedName name="SEARCHINPUT">!#REF!</definedName>
    <definedName name="UNIT">#REF!</definedName>
    <definedName name="X">!#REF!</definedName>
    <definedName name="XX">!#REF!</definedName>
  </definedNames>
  <calcPr calcId="191029"/>
  <pivotCaches>
    <pivotCache cacheId="6"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39" i="3" l="1"/>
  <c r="T22" i="3"/>
  <c r="H10" i="14"/>
  <c r="T11" i="3" l="1"/>
  <c r="W19" i="3"/>
  <c r="V19" i="3"/>
  <c r="U19" i="3"/>
  <c r="T19" i="3"/>
  <c r="H9" i="14"/>
  <c r="H8" i="14"/>
  <c r="H7" i="14"/>
  <c r="H6" i="14"/>
  <c r="H5" i="14"/>
  <c r="H4" i="14"/>
  <c r="X11" i="3" l="1"/>
  <c r="W16" i="3"/>
  <c r="V16" i="3"/>
  <c r="U16" i="3"/>
  <c r="X15" i="3"/>
  <c r="X14" i="3"/>
  <c r="X13" i="3"/>
  <c r="X12" i="3"/>
  <c r="X10" i="3"/>
  <c r="R16" i="3"/>
  <c r="W26" i="3"/>
  <c r="U15" i="3"/>
  <c r="U12" i="3"/>
  <c r="X44" i="3"/>
  <c r="S44" i="3"/>
  <c r="L44" i="3"/>
  <c r="Y44" i="3" s="1"/>
  <c r="E8" i="4"/>
  <c r="E6" i="4"/>
  <c r="C7" i="4"/>
  <c r="C6" i="4"/>
  <c r="E3" i="4"/>
  <c r="C3" i="4"/>
  <c r="T54" i="3"/>
  <c r="V48" i="3"/>
  <c r="T43" i="3"/>
  <c r="W37" i="3"/>
  <c r="W35" i="3"/>
  <c r="W27" i="3"/>
  <c r="T18" i="3"/>
  <c r="T15" i="3"/>
  <c r="S11" i="3"/>
  <c r="T16" i="3" l="1"/>
  <c r="X54" i="3"/>
  <c r="X53" i="3"/>
  <c r="W54" i="3"/>
  <c r="W50" i="3"/>
  <c r="W56" i="3" s="1"/>
  <c r="V50" i="3"/>
  <c r="V56" i="3" s="1"/>
  <c r="U49" i="3"/>
  <c r="T49" i="3"/>
  <c r="T56" i="3" s="1"/>
  <c r="T38" i="3"/>
  <c r="T36" i="3"/>
  <c r="T39" i="3" s="1"/>
  <c r="T32" i="3"/>
  <c r="V32" i="3"/>
  <c r="W32" i="3"/>
  <c r="S31" i="3"/>
  <c r="T31" i="3"/>
  <c r="T29" i="3"/>
  <c r="T28" i="3"/>
  <c r="U33" i="3"/>
  <c r="V26" i="3"/>
  <c r="T25" i="3"/>
  <c r="T23" i="3"/>
  <c r="T20" i="3"/>
  <c r="T24" i="3" s="1"/>
  <c r="T17" i="3"/>
  <c r="V12" i="3"/>
  <c r="T12" i="3"/>
  <c r="T10" i="3"/>
  <c r="T14" i="3"/>
  <c r="T13" i="3"/>
  <c r="T9" i="3"/>
  <c r="T47" i="3"/>
  <c r="U47" i="3"/>
  <c r="U24" i="3"/>
  <c r="U56" i="3" l="1"/>
  <c r="U58" i="3" s="1"/>
  <c r="T33" i="3"/>
  <c r="T58" i="3" l="1"/>
  <c r="V47" i="3"/>
  <c r="W47" i="3"/>
  <c r="V39" i="3"/>
  <c r="W39" i="3"/>
  <c r="V33" i="3"/>
  <c r="W33" i="3"/>
  <c r="V24" i="3"/>
  <c r="W24" i="3"/>
  <c r="X17" i="3"/>
  <c r="X18" i="3"/>
  <c r="X19" i="3"/>
  <c r="X20" i="3"/>
  <c r="X21" i="3"/>
  <c r="X22" i="3"/>
  <c r="X23" i="3"/>
  <c r="X25" i="3"/>
  <c r="X26" i="3"/>
  <c r="X27" i="3"/>
  <c r="X28" i="3"/>
  <c r="X29" i="3"/>
  <c r="X30" i="3"/>
  <c r="X31" i="3"/>
  <c r="X32" i="3"/>
  <c r="X34" i="3"/>
  <c r="X35" i="3"/>
  <c r="X36" i="3"/>
  <c r="X37" i="3"/>
  <c r="X38" i="3"/>
  <c r="X40" i="3"/>
  <c r="X41" i="3"/>
  <c r="X42" i="3"/>
  <c r="X43" i="3"/>
  <c r="X45" i="3"/>
  <c r="X46" i="3"/>
  <c r="X48" i="3"/>
  <c r="X49" i="3"/>
  <c r="X50" i="3"/>
  <c r="X51" i="3"/>
  <c r="X52" i="3"/>
  <c r="X55" i="3"/>
  <c r="V58" i="3" l="1"/>
  <c r="W58" i="3"/>
  <c r="R56" i="3"/>
  <c r="R47" i="3"/>
  <c r="S51" i="3" l="1"/>
  <c r="S41" i="3"/>
  <c r="S42" i="3"/>
  <c r="S43" i="3"/>
  <c r="S45" i="3"/>
  <c r="S46" i="3"/>
  <c r="S40" i="3"/>
  <c r="S37" i="3"/>
  <c r="Q39" i="3"/>
  <c r="Q47" i="3"/>
  <c r="O9" i="3"/>
  <c r="X9" i="3" s="1"/>
  <c r="H56" i="3"/>
  <c r="L55" i="3"/>
  <c r="L54" i="3"/>
  <c r="L53" i="3"/>
  <c r="L52" i="3"/>
  <c r="L51" i="3"/>
  <c r="L50" i="3"/>
  <c r="L49" i="3"/>
  <c r="L48" i="3"/>
  <c r="L46" i="3"/>
  <c r="Y46" i="3" s="1"/>
  <c r="L45" i="3"/>
  <c r="Y45" i="3" s="1"/>
  <c r="L43" i="3"/>
  <c r="Y43" i="3" s="1"/>
  <c r="L42" i="3"/>
  <c r="Y42" i="3" s="1"/>
  <c r="L41" i="3"/>
  <c r="Y41" i="3" s="1"/>
  <c r="L40" i="3"/>
  <c r="Y40" i="3" s="1"/>
  <c r="L37" i="3"/>
  <c r="H47" i="3"/>
  <c r="I47" i="3"/>
  <c r="J47" i="3"/>
  <c r="K47" i="3"/>
  <c r="G47" i="3"/>
  <c r="H39" i="3"/>
  <c r="L35" i="3"/>
  <c r="Y35" i="3" s="1"/>
  <c r="L36" i="3"/>
  <c r="L38" i="3"/>
  <c r="L34" i="3"/>
  <c r="H33" i="3"/>
  <c r="L29" i="3"/>
  <c r="L30" i="3"/>
  <c r="L31" i="3"/>
  <c r="L32" i="3"/>
  <c r="L28" i="3"/>
  <c r="L27" i="3"/>
  <c r="L26" i="3"/>
  <c r="L25" i="3"/>
  <c r="H24" i="3"/>
  <c r="L23" i="3"/>
  <c r="L22" i="3"/>
  <c r="L21" i="3"/>
  <c r="L20" i="3"/>
  <c r="L19" i="3"/>
  <c r="L18" i="3"/>
  <c r="L17" i="3"/>
  <c r="H16" i="3"/>
  <c r="G16" i="3"/>
  <c r="O56" i="3"/>
  <c r="X56" i="3" s="1"/>
  <c r="Q56" i="3"/>
  <c r="N56" i="3"/>
  <c r="R39" i="3"/>
  <c r="O39" i="3"/>
  <c r="O47" i="3" s="1"/>
  <c r="X47" i="3" s="1"/>
  <c r="N39" i="3"/>
  <c r="N47" i="3" s="1"/>
  <c r="O24" i="3"/>
  <c r="J24" i="3"/>
  <c r="I24" i="3"/>
  <c r="G33" i="3"/>
  <c r="I33" i="3"/>
  <c r="J33" i="3"/>
  <c r="K33" i="3"/>
  <c r="G39" i="3"/>
  <c r="I39" i="3"/>
  <c r="J39" i="3"/>
  <c r="K39" i="3"/>
  <c r="G24" i="3"/>
  <c r="I56" i="3"/>
  <c r="J56" i="3"/>
  <c r="K56" i="3"/>
  <c r="K24" i="3"/>
  <c r="J16" i="3"/>
  <c r="I16" i="3"/>
  <c r="K16" i="3"/>
  <c r="O33" i="3"/>
  <c r="Q33" i="3"/>
  <c r="R33" i="3"/>
  <c r="N27" i="3"/>
  <c r="N28" i="3" s="1"/>
  <c r="N29" i="3" s="1"/>
  <c r="N30" i="3" s="1"/>
  <c r="N31" i="3" s="1"/>
  <c r="N32" i="3" s="1"/>
  <c r="Q24" i="3"/>
  <c r="R24" i="3"/>
  <c r="N24" i="3"/>
  <c r="N16" i="3"/>
  <c r="G56" i="3"/>
  <c r="S49" i="3"/>
  <c r="S50" i="3"/>
  <c r="S52" i="3"/>
  <c r="S53" i="3"/>
  <c r="S54" i="3"/>
  <c r="S55" i="3"/>
  <c r="S48" i="3"/>
  <c r="S35" i="3"/>
  <c r="S36" i="3"/>
  <c r="S38" i="3"/>
  <c r="S34" i="3"/>
  <c r="S26" i="3"/>
  <c r="S27" i="3"/>
  <c r="S28" i="3"/>
  <c r="S29" i="3"/>
  <c r="S30" i="3"/>
  <c r="S32" i="3"/>
  <c r="S25" i="3"/>
  <c r="S18" i="3"/>
  <c r="S19" i="3"/>
  <c r="S20" i="3"/>
  <c r="S21" i="3"/>
  <c r="S22" i="3"/>
  <c r="S23" i="3"/>
  <c r="S17" i="3"/>
  <c r="S10" i="3"/>
  <c r="S12" i="3"/>
  <c r="S13" i="3"/>
  <c r="S14" i="3"/>
  <c r="S15" i="3"/>
  <c r="S9" i="3"/>
  <c r="L10" i="3"/>
  <c r="L11" i="3"/>
  <c r="L12" i="3"/>
  <c r="L13" i="3"/>
  <c r="L14" i="3"/>
  <c r="L15" i="3"/>
  <c r="L9" i="3"/>
  <c r="X24" i="3" l="1"/>
  <c r="X39" i="3"/>
  <c r="P9" i="3"/>
  <c r="P51" i="3"/>
  <c r="Y51" i="3"/>
  <c r="G58" i="3"/>
  <c r="X33" i="3"/>
  <c r="S56" i="3"/>
  <c r="J58" i="3"/>
  <c r="I58" i="3"/>
  <c r="L33" i="3"/>
  <c r="L39" i="3"/>
  <c r="K58" i="3"/>
  <c r="H58" i="3"/>
  <c r="S47" i="3"/>
  <c r="L56" i="3"/>
  <c r="L47" i="3"/>
  <c r="S33" i="3"/>
  <c r="L16" i="3"/>
  <c r="S24" i="3"/>
  <c r="Y11" i="3"/>
  <c r="S39" i="3"/>
  <c r="Y48" i="3"/>
  <c r="Y12" i="3"/>
  <c r="P19" i="3"/>
  <c r="Y52" i="3"/>
  <c r="Y50" i="3"/>
  <c r="N33" i="3"/>
  <c r="Y13" i="3"/>
  <c r="Y14" i="3"/>
  <c r="Y34" i="3"/>
  <c r="Y49" i="3"/>
  <c r="Y15" i="3"/>
  <c r="Y10" i="3"/>
  <c r="Y54" i="3"/>
  <c r="Y55" i="3"/>
  <c r="Y53" i="3"/>
  <c r="Y17" i="3"/>
  <c r="P49" i="3"/>
  <c r="P50" i="3"/>
  <c r="P52" i="3"/>
  <c r="P53" i="3"/>
  <c r="P54" i="3"/>
  <c r="P55" i="3"/>
  <c r="P48" i="3"/>
  <c r="P35" i="3"/>
  <c r="P34" i="3"/>
  <c r="P17" i="3"/>
  <c r="P10" i="3"/>
  <c r="P11" i="3"/>
  <c r="P12" i="3"/>
  <c r="P13" i="3"/>
  <c r="P14" i="3"/>
  <c r="P15" i="3"/>
  <c r="Q16" i="3"/>
  <c r="Q58" i="3" s="1"/>
  <c r="R58" i="3"/>
  <c r="S16" i="3"/>
  <c r="Y56" i="3" l="1"/>
  <c r="S58" i="3"/>
  <c r="P56" i="3"/>
  <c r="Y18" i="3"/>
  <c r="P18" i="3"/>
  <c r="Y19" i="3"/>
  <c r="N58" i="3"/>
  <c r="O16" i="3"/>
  <c r="X16" i="3" s="1"/>
  <c r="P16" i="3"/>
  <c r="O58" i="3" l="1"/>
  <c r="X58" i="3" s="1"/>
  <c r="P36" i="3"/>
  <c r="Y36" i="3"/>
  <c r="P20" i="3"/>
  <c r="Y20" i="3"/>
  <c r="Y9" i="3"/>
  <c r="Y16" i="3" s="1"/>
  <c r="P37" i="3" l="1"/>
  <c r="Y37" i="3"/>
  <c r="Y21" i="3"/>
  <c r="P21" i="3"/>
  <c r="Y38" i="3" l="1"/>
  <c r="P38" i="3"/>
  <c r="Y22" i="3"/>
  <c r="P22" i="3"/>
  <c r="P23" i="3" l="1"/>
  <c r="Y23" i="3"/>
  <c r="L24" i="3" l="1"/>
  <c r="L58" i="3" s="1"/>
  <c r="P24" i="3" l="1"/>
  <c r="Y24" i="3"/>
  <c r="P39" i="3" l="1"/>
  <c r="P47" i="3" s="1"/>
  <c r="Y39" i="3"/>
  <c r="Y47" i="3" s="1"/>
  <c r="Y25" i="3"/>
  <c r="P25" i="3"/>
  <c r="Y26" i="3" l="1"/>
  <c r="P26" i="3"/>
  <c r="Y27" i="3" l="1"/>
  <c r="P27" i="3"/>
  <c r="Y28" i="3" l="1"/>
  <c r="P28" i="3"/>
  <c r="Y29" i="3" l="1"/>
  <c r="P29" i="3"/>
  <c r="P30" i="3" l="1"/>
  <c r="Y30" i="3"/>
  <c r="P31" i="3" l="1"/>
  <c r="Y31" i="3"/>
  <c r="P32" i="3" l="1"/>
  <c r="Y32" i="3"/>
  <c r="Y33" i="3" l="1"/>
  <c r="Y58" i="3" s="1"/>
  <c r="P33" i="3"/>
  <c r="P58" i="3" s="1"/>
</calcChain>
</file>

<file path=xl/sharedStrings.xml><?xml version="1.0" encoding="utf-8"?>
<sst xmlns="http://schemas.openxmlformats.org/spreadsheetml/2006/main" count="2318" uniqueCount="1063">
  <si>
    <t>PIMS No:</t>
  </si>
  <si>
    <t xml:space="preserve">Award ID: </t>
  </si>
  <si>
    <t xml:space="preserve">Award Title: </t>
  </si>
  <si>
    <t xml:space="preserve">Project ID: </t>
  </si>
  <si>
    <t xml:space="preserve">Project Title: </t>
  </si>
  <si>
    <t xml:space="preserve">Executing Agency: </t>
  </si>
  <si>
    <t>POA ORIGINAL PRODOC</t>
  </si>
  <si>
    <t>GCF Outcome/Atlas Activity</t>
  </si>
  <si>
    <t>Fund ID</t>
  </si>
  <si>
    <t>Donor Name</t>
  </si>
  <si>
    <t>Implementing
agent</t>
  </si>
  <si>
    <t>Atlas Budgetary Account Code</t>
  </si>
  <si>
    <t>ATLAS Budget Description</t>
  </si>
  <si>
    <t>Amount (USD) Year 2024</t>
  </si>
  <si>
    <t>Amount (USD) Year 2025</t>
  </si>
  <si>
    <t>Total PRODOC (USD)</t>
  </si>
  <si>
    <t>% Delivery per item</t>
  </si>
  <si>
    <t>C
Difference
(B-A)</t>
  </si>
  <si>
    <t>Amount (USD) Year 2026</t>
  </si>
  <si>
    <t>Total (USD) expenditure by end of project</t>
  </si>
  <si>
    <r>
      <t xml:space="preserve">Deviation from budget approved in Prodoc 
</t>
    </r>
    <r>
      <rPr>
        <sz val="10"/>
        <color theme="0"/>
        <rFont val="Calibri"/>
        <family val="2"/>
        <scheme val="minor"/>
      </rPr>
      <t>(</t>
    </r>
    <r>
      <rPr>
        <i/>
        <sz val="10"/>
        <color theme="0"/>
        <rFont val="Calibri"/>
        <family val="2"/>
        <scheme val="minor"/>
      </rPr>
      <t>Total ProDoc-Total Expenditure by end of project)</t>
    </r>
  </si>
  <si>
    <t>Budget revision explanation for changes +/- 5,000 USD</t>
  </si>
  <si>
    <t>Budget Note</t>
  </si>
  <si>
    <t>001981-PNUD</t>
  </si>
  <si>
    <t>Performance Based Payments PBP</t>
  </si>
  <si>
    <t xml:space="preserve"> </t>
  </si>
  <si>
    <t>TOTAL PMC</t>
  </si>
  <si>
    <t>TOTAL GENERAL</t>
  </si>
  <si>
    <t>Budgetary Account</t>
  </si>
  <si>
    <t>Budgetary Acct Description</t>
  </si>
  <si>
    <t>Budgetary Acct Short Descr</t>
  </si>
  <si>
    <t>Expense Account</t>
  </si>
  <si>
    <t>Expense Acct Description</t>
  </si>
  <si>
    <t>Expense Acct Short Descr</t>
  </si>
  <si>
    <t>71100</t>
  </si>
  <si>
    <t>Employee Costs</t>
  </si>
  <si>
    <t>ALD Employee Costs</t>
  </si>
  <si>
    <t>ALDEmplCst</t>
  </si>
  <si>
    <t>71105</t>
  </si>
  <si>
    <t>Salaries - ALD</t>
  </si>
  <si>
    <t>Sal-ALD</t>
  </si>
  <si>
    <t>71110</t>
  </si>
  <si>
    <t>Medical Insurance - ALD</t>
  </si>
  <si>
    <t>MedIns-ALD</t>
  </si>
  <si>
    <t>71115</t>
  </si>
  <si>
    <t>Contr to Jt Staff Pens Fd-ALD</t>
  </si>
  <si>
    <t>Pens-ALD</t>
  </si>
  <si>
    <t>71120</t>
  </si>
  <si>
    <t>Reimb of Income Tax-ALD</t>
  </si>
  <si>
    <t>Rmb Inc Tx</t>
  </si>
  <si>
    <t>71125</t>
  </si>
  <si>
    <t>Special Oper Living Allow-ALD</t>
  </si>
  <si>
    <t>Sp Oper</t>
  </si>
  <si>
    <t>71130</t>
  </si>
  <si>
    <t>Mission Allowance - ALD</t>
  </si>
  <si>
    <t>Missn-ALD</t>
  </si>
  <si>
    <t>71135</t>
  </si>
  <si>
    <t>Appoint/Sep Cost Incl Trvl-ALD</t>
  </si>
  <si>
    <t>App/Sp-ALD</t>
  </si>
  <si>
    <t>71140</t>
  </si>
  <si>
    <t>Hazard Duty Station Allow-ALD</t>
  </si>
  <si>
    <t>Hazard Dut</t>
  </si>
  <si>
    <t>71145</t>
  </si>
  <si>
    <t>Security Evacuation (ALD)</t>
  </si>
  <si>
    <t>ALD</t>
  </si>
  <si>
    <t>71150</t>
  </si>
  <si>
    <t>Medical Evacuation (ALD)</t>
  </si>
  <si>
    <t>71160</t>
  </si>
  <si>
    <t>Other Personnel costs ALD(A&amp;T)</t>
  </si>
  <si>
    <t>ALD(A &amp; T)</t>
  </si>
  <si>
    <t>71165</t>
  </si>
  <si>
    <t>MIP Conts UN agy NOT adm UNDP</t>
  </si>
  <si>
    <t>MIP notAdm</t>
  </si>
  <si>
    <t>71166</t>
  </si>
  <si>
    <t>Life Ins UN agy not adm UNDP</t>
  </si>
  <si>
    <t>Life Insur</t>
  </si>
  <si>
    <t>71167</t>
  </si>
  <si>
    <t>Pen Fund Cont UN Ag Not UNDP</t>
  </si>
  <si>
    <t>Pen Fund</t>
  </si>
  <si>
    <t>71168</t>
  </si>
  <si>
    <t>Other Expenses UN Agy Pers Rel</t>
  </si>
  <si>
    <t>Othr EXP</t>
  </si>
  <si>
    <t>71200</t>
  </si>
  <si>
    <t>International Consultants</t>
  </si>
  <si>
    <t>Intl Cnslt</t>
  </si>
  <si>
    <t>71205</t>
  </si>
  <si>
    <t>Intl Consultants-Sht Term-Tech</t>
  </si>
  <si>
    <t>IntlConST</t>
  </si>
  <si>
    <t>71210</t>
  </si>
  <si>
    <t>Intl Consultants-Sht Term-Supp</t>
  </si>
  <si>
    <t>IntlCons-S</t>
  </si>
  <si>
    <t>71211</t>
  </si>
  <si>
    <t>Intl Consult Security Charge</t>
  </si>
  <si>
    <t>INCSECURTY</t>
  </si>
  <si>
    <t>71212</t>
  </si>
  <si>
    <t>UNFPA International IC - Trav</t>
  </si>
  <si>
    <t>FPAIntTR</t>
  </si>
  <si>
    <t>71215</t>
  </si>
  <si>
    <t>IICA Partner personnel</t>
  </si>
  <si>
    <t>IICApartne</t>
  </si>
  <si>
    <t>71225</t>
  </si>
  <si>
    <t>UNOPS CMDC_Partnr Supervd IICA</t>
  </si>
  <si>
    <t>CMDCIICPA</t>
  </si>
  <si>
    <t>71230</t>
  </si>
  <si>
    <t>UNOPS CMDC_Supervised IICA</t>
  </si>
  <si>
    <t>CMDCIICUN</t>
  </si>
  <si>
    <t>71235</t>
  </si>
  <si>
    <t>UNOPS LMDC_Partnr Supervd IICA</t>
  </si>
  <si>
    <t>LMDCIICPA</t>
  </si>
  <si>
    <t>71240</t>
  </si>
  <si>
    <t>UNOPS LMDC_Supervised IICA</t>
  </si>
  <si>
    <t>LMDCIICUN</t>
  </si>
  <si>
    <t>71300</t>
  </si>
  <si>
    <t>Local Consultants</t>
  </si>
  <si>
    <t>Lcl Cnslts</t>
  </si>
  <si>
    <t>71305</t>
  </si>
  <si>
    <t>Local Consult.-Sht Term-Tech</t>
  </si>
  <si>
    <t>LclCons-T</t>
  </si>
  <si>
    <t>71306</t>
  </si>
  <si>
    <t>UNOPS LICA PF Cont Tech - 15%</t>
  </si>
  <si>
    <t>LICAPFOPST</t>
  </si>
  <si>
    <t>71307</t>
  </si>
  <si>
    <t>UNOPS LICA PF PersTechCont 7.5</t>
  </si>
  <si>
    <t>LICAPFPETM</t>
  </si>
  <si>
    <t>71308</t>
  </si>
  <si>
    <t>UNOPS LICA PF PerTech Cont-Vol</t>
  </si>
  <si>
    <t>LICAPFPETV</t>
  </si>
  <si>
    <t>71310</t>
  </si>
  <si>
    <t>Local Consult.-Short Term-Supp</t>
  </si>
  <si>
    <t>LclCons-Sp</t>
  </si>
  <si>
    <t>71311</t>
  </si>
  <si>
    <t>UNOPS LICA PF Cont Supp 15%</t>
  </si>
  <si>
    <t>LICAPFOPSS</t>
  </si>
  <si>
    <t>71312</t>
  </si>
  <si>
    <t>UNOPS LICA PF PersSuppCont 7.5</t>
  </si>
  <si>
    <t>LICAPFPESM</t>
  </si>
  <si>
    <t>71313</t>
  </si>
  <si>
    <t>UNOPS LICA PF Pers SuppContVol</t>
  </si>
  <si>
    <t>LICAPFPeSv</t>
  </si>
  <si>
    <t>71315</t>
  </si>
  <si>
    <t>LICA Partner personel</t>
  </si>
  <si>
    <t>LLICApartn</t>
  </si>
  <si>
    <t>71316</t>
  </si>
  <si>
    <t>UNFPA Local IC - Travel</t>
  </si>
  <si>
    <t>FPALocICTr</t>
  </si>
  <si>
    <t>71325</t>
  </si>
  <si>
    <t>UNOPS CMDC_Partnr Suprvsd LICA</t>
  </si>
  <si>
    <t>CMDCLICPA</t>
  </si>
  <si>
    <t>71330</t>
  </si>
  <si>
    <t>UNOPS CMDC_Supervised LICA</t>
  </si>
  <si>
    <t>CMDCLICUN</t>
  </si>
  <si>
    <t>71335</t>
  </si>
  <si>
    <t>UNOPS LMDC_Partnr Suprvsd LICA</t>
  </si>
  <si>
    <t>LMDCLICPA</t>
  </si>
  <si>
    <t>71340</t>
  </si>
  <si>
    <t>UNOPS LMDC_Supervised LICA</t>
  </si>
  <si>
    <t>LMDCLICUN</t>
  </si>
  <si>
    <t>71350</t>
  </si>
  <si>
    <t>Internship stipend</t>
  </si>
  <si>
    <t>INTERNSTIP</t>
  </si>
  <si>
    <t>71351</t>
  </si>
  <si>
    <t>UNWomen Internship Stipend</t>
  </si>
  <si>
    <t>71360</t>
  </si>
  <si>
    <t>Local Consult-Security</t>
  </si>
  <si>
    <t>LoCsecurit</t>
  </si>
  <si>
    <t>71400</t>
  </si>
  <si>
    <t>Contractual Services - Individ</t>
  </si>
  <si>
    <t>CntractSrv</t>
  </si>
  <si>
    <t>71405</t>
  </si>
  <si>
    <t>Service Contracts-Individuals</t>
  </si>
  <si>
    <t>ServCon-In</t>
  </si>
  <si>
    <t>71410</t>
  </si>
  <si>
    <t>MAIP Premium SC</t>
  </si>
  <si>
    <t>MAIPpreSC</t>
  </si>
  <si>
    <t>71415</t>
  </si>
  <si>
    <t>Contribution to Security SC</t>
  </si>
  <si>
    <t>SecuritySC</t>
  </si>
  <si>
    <t>71420</t>
  </si>
  <si>
    <t>Payroll Mgt Cost Recovery SC</t>
  </si>
  <si>
    <t>PMCR SC</t>
  </si>
  <si>
    <t>71440</t>
  </si>
  <si>
    <t>Appendix D SC</t>
  </si>
  <si>
    <t>AppendDsc</t>
  </si>
  <si>
    <t>71450</t>
  </si>
  <si>
    <t>UNFPA-Salaries-ImpPrtn prnl</t>
  </si>
  <si>
    <t>FPASALMPP</t>
  </si>
  <si>
    <t>71455</t>
  </si>
  <si>
    <t>Innovation Prizes Individuals</t>
  </si>
  <si>
    <t>InnPrizInd</t>
  </si>
  <si>
    <t>71460</t>
  </si>
  <si>
    <t>Int Personnel Srvcs Agreement</t>
  </si>
  <si>
    <t>IPSA</t>
  </si>
  <si>
    <t>71470</t>
  </si>
  <si>
    <t>Natl Personnel Srvcs Agreement</t>
  </si>
  <si>
    <t>NPSA</t>
  </si>
  <si>
    <t>71500</t>
  </si>
  <si>
    <t>UN Volunteers</t>
  </si>
  <si>
    <t>Un Vol</t>
  </si>
  <si>
    <t>71505</t>
  </si>
  <si>
    <t>UN Volunteers-Stipend &amp; Allow</t>
  </si>
  <si>
    <t>UNV-Stp&amp;Al</t>
  </si>
  <si>
    <t>71510</t>
  </si>
  <si>
    <t>UNV Settling-In-Grant</t>
  </si>
  <si>
    <t>UNV-S in G</t>
  </si>
  <si>
    <t>71511</t>
  </si>
  <si>
    <t>UNV_Entry_Lump_Sum</t>
  </si>
  <si>
    <t>UNV_EntLS</t>
  </si>
  <si>
    <t>71515</t>
  </si>
  <si>
    <t>UNV-Security Allowance</t>
  </si>
  <si>
    <t>UNV-SecAll</t>
  </si>
  <si>
    <t>71520</t>
  </si>
  <si>
    <t>UNV_Volunteer_Learning</t>
  </si>
  <si>
    <t>UNV_VolLrn</t>
  </si>
  <si>
    <t>71525</t>
  </si>
  <si>
    <t>UNV-Hazard Pay</t>
  </si>
  <si>
    <t>UNV-Hazard</t>
  </si>
  <si>
    <t>71526</t>
  </si>
  <si>
    <t>UNV Well being differential</t>
  </si>
  <si>
    <t>UNV WellBe</t>
  </si>
  <si>
    <t>71530</t>
  </si>
  <si>
    <t>UNV-Rest and Recuperation</t>
  </si>
  <si>
    <t>UNV-R&amp;R</t>
  </si>
  <si>
    <t>71535</t>
  </si>
  <si>
    <t>UNV-Medical Insurance</t>
  </si>
  <si>
    <t>UNV-MedIns</t>
  </si>
  <si>
    <t>71536</t>
  </si>
  <si>
    <t>UNVs - Medical Evacuation</t>
  </si>
  <si>
    <t>UNV-MedEva</t>
  </si>
  <si>
    <t>71537</t>
  </si>
  <si>
    <t>UNVs Security Evacuation</t>
  </si>
  <si>
    <t>UNV SecEva</t>
  </si>
  <si>
    <t>71540</t>
  </si>
  <si>
    <t>UNV-Global Charges</t>
  </si>
  <si>
    <t>UNV-Global</t>
  </si>
  <si>
    <t>71541</t>
  </si>
  <si>
    <t>UNVs-Contribution to security</t>
  </si>
  <si>
    <t>UNVSECCTRL</t>
  </si>
  <si>
    <t>71545</t>
  </si>
  <si>
    <t>UNV-Home Leave Travel &amp; Allowa</t>
  </si>
  <si>
    <t>UNV-HomeLe</t>
  </si>
  <si>
    <t>71550</t>
  </si>
  <si>
    <t>UNV RSA / Exit Allowance</t>
  </si>
  <si>
    <t>UNV_RSAExL</t>
  </si>
  <si>
    <t>71560</t>
  </si>
  <si>
    <t>UNV-Intl Appoint/Sep incl Trvl</t>
  </si>
  <si>
    <t>UNV-IASIT</t>
  </si>
  <si>
    <t>71565</t>
  </si>
  <si>
    <t>UNV-Natl Appoint/Sep incl Trvl</t>
  </si>
  <si>
    <t>UNV-NASIT</t>
  </si>
  <si>
    <t>71581</t>
  </si>
  <si>
    <t>UNV Housing UN Mission</t>
  </si>
  <si>
    <t>UNV HouMsn</t>
  </si>
  <si>
    <t>71582</t>
  </si>
  <si>
    <t>UNV Liberty Mileage UN Misson</t>
  </si>
  <si>
    <t>UNV LM Msn</t>
  </si>
  <si>
    <t>71583</t>
  </si>
  <si>
    <t>UNV Telephone UN Mission</t>
  </si>
  <si>
    <t>UNVTPH msn</t>
  </si>
  <si>
    <t>71584</t>
  </si>
  <si>
    <t>UNV Medical Exp. UN Mission</t>
  </si>
  <si>
    <t>UNVMedExp</t>
  </si>
  <si>
    <t>71585</t>
  </si>
  <si>
    <t>UNV Lost/Damged Prop UN Missio</t>
  </si>
  <si>
    <t>UNVLOSTDAM</t>
  </si>
  <si>
    <t>71586</t>
  </si>
  <si>
    <t>UNV Ration DD UN Mission</t>
  </si>
  <si>
    <t>UNVRations</t>
  </si>
  <si>
    <t>71590</t>
  </si>
  <si>
    <t>UNV Development Effectiveness</t>
  </si>
  <si>
    <t>UNVDevEffv</t>
  </si>
  <si>
    <t>71591</t>
  </si>
  <si>
    <t>UNV_Cost_Recovery_Deployment</t>
  </si>
  <si>
    <t>UNV_CR_DEP</t>
  </si>
  <si>
    <t>71592</t>
  </si>
  <si>
    <t>UNV_COST_RECOVERY_RECURRING</t>
  </si>
  <si>
    <t>UNV_CR_REC</t>
  </si>
  <si>
    <t>71600</t>
  </si>
  <si>
    <t>Travel</t>
  </si>
  <si>
    <t>71605</t>
  </si>
  <si>
    <t>Travel Tickets-International</t>
  </si>
  <si>
    <t>TrvlTixInt</t>
  </si>
  <si>
    <t>71610</t>
  </si>
  <si>
    <t>Travel Tickets-Local</t>
  </si>
  <si>
    <t>TrvlTixLcl</t>
  </si>
  <si>
    <t>71615</t>
  </si>
  <si>
    <t>Daily Subsistence Allow-Intl</t>
  </si>
  <si>
    <t>DSA-Intl</t>
  </si>
  <si>
    <t>71620</t>
  </si>
  <si>
    <t>Daily Subsistence Allow-Local</t>
  </si>
  <si>
    <t>DSA-Local</t>
  </si>
  <si>
    <t>71625</t>
  </si>
  <si>
    <t>Daily Subsist Allow-Mtg Partic</t>
  </si>
  <si>
    <t>DSA-MtgPrt</t>
  </si>
  <si>
    <t>71630</t>
  </si>
  <si>
    <t>Shipment</t>
  </si>
  <si>
    <t>71635</t>
  </si>
  <si>
    <t>Travel - Other</t>
  </si>
  <si>
    <t>Trvl-Other</t>
  </si>
  <si>
    <t>71640</t>
  </si>
  <si>
    <t>Prepaid Travel Advance</t>
  </si>
  <si>
    <t>PrepdTrave</t>
  </si>
  <si>
    <t>71800</t>
  </si>
  <si>
    <t>Contractual Services-Imp Partn</t>
  </si>
  <si>
    <t>SC-IMP PR</t>
  </si>
  <si>
    <t>71810</t>
  </si>
  <si>
    <t>Contractual Svcs-indiv ImpPtnr</t>
  </si>
  <si>
    <t>CtrInvImpP</t>
  </si>
  <si>
    <t>72100</t>
  </si>
  <si>
    <t>Contractual Services-Companies</t>
  </si>
  <si>
    <t>Contr-Cmpy</t>
  </si>
  <si>
    <t>72105</t>
  </si>
  <si>
    <t>Svc Co-Construction &amp; Engineer</t>
  </si>
  <si>
    <t>SrcCo-C&amp;E</t>
  </si>
  <si>
    <t>72110</t>
  </si>
  <si>
    <t>Svc Co-Agricultural Management</t>
  </si>
  <si>
    <t>SvcCo-Agri</t>
  </si>
  <si>
    <t>72115</t>
  </si>
  <si>
    <t>Svc Co-Natural Resources &amp; Env</t>
  </si>
  <si>
    <t>SvcCo-Natl</t>
  </si>
  <si>
    <t>72120</t>
  </si>
  <si>
    <t>Svc Co-Trade and Business Serv</t>
  </si>
  <si>
    <t>SvcCo-Trad</t>
  </si>
  <si>
    <t>72125</t>
  </si>
  <si>
    <t>Svc Co-Studies &amp; Research Serv</t>
  </si>
  <si>
    <t>SvcCo-Stud</t>
  </si>
  <si>
    <t>72126</t>
  </si>
  <si>
    <t>Svc Co-Security blast assessme</t>
  </si>
  <si>
    <t>SRC CO SEC</t>
  </si>
  <si>
    <t>72130</t>
  </si>
  <si>
    <t>Svc Co-Transportation Services</t>
  </si>
  <si>
    <t>SvcCo-Tran</t>
  </si>
  <si>
    <t>72135</t>
  </si>
  <si>
    <t>Svc Co-Communications Service</t>
  </si>
  <si>
    <t>SvcCo-Comm</t>
  </si>
  <si>
    <t>72136</t>
  </si>
  <si>
    <t>ServiceCo-Systems Development</t>
  </si>
  <si>
    <t>FPACoSyDel</t>
  </si>
  <si>
    <t>72137</t>
  </si>
  <si>
    <t>ServiceCo-HlpdskDskSuprtTrng</t>
  </si>
  <si>
    <t>FPACOHDST</t>
  </si>
  <si>
    <t>72138</t>
  </si>
  <si>
    <t>Service Co - Business Analysis</t>
  </si>
  <si>
    <t>FPASERCOBA</t>
  </si>
  <si>
    <t>72140</t>
  </si>
  <si>
    <t>Svc Co-Information Technology</t>
  </si>
  <si>
    <t>SvcCo-Info</t>
  </si>
  <si>
    <t>72145</t>
  </si>
  <si>
    <t>Svc Co-Training and Educ Serv</t>
  </si>
  <si>
    <t>SvcCo-Trai</t>
  </si>
  <si>
    <t>72150</t>
  </si>
  <si>
    <t>Svc Co-Manufacturing Services</t>
  </si>
  <si>
    <t>SvcCo-Manu</t>
  </si>
  <si>
    <t>72155</t>
  </si>
  <si>
    <t>Svc Co-Public Admin, Politics</t>
  </si>
  <si>
    <t>SvcCo-Publ</t>
  </si>
  <si>
    <t>72160</t>
  </si>
  <si>
    <t>Svc Co-Education &amp; Health Serv</t>
  </si>
  <si>
    <t>SvcCo-Educ</t>
  </si>
  <si>
    <t>72165</t>
  </si>
  <si>
    <t>Svc Co-Social Svcs, Social Sci</t>
  </si>
  <si>
    <t>Svc Co-Soc</t>
  </si>
  <si>
    <t>72170</t>
  </si>
  <si>
    <t>Svc Co-Humanitarian Aid &amp; Relf</t>
  </si>
  <si>
    <t>Svc Co-Hum</t>
  </si>
  <si>
    <t>72175</t>
  </si>
  <si>
    <t>Svc Co-Urban, Rural &amp; Regional</t>
  </si>
  <si>
    <t>Svc Co-Urb</t>
  </si>
  <si>
    <t>72180</t>
  </si>
  <si>
    <t>Innovation Prizes Companies</t>
  </si>
  <si>
    <t>InnovPriCo</t>
  </si>
  <si>
    <t>72200</t>
  </si>
  <si>
    <t>Equipment and Furniture</t>
  </si>
  <si>
    <t>Equip&amp;Furn</t>
  </si>
  <si>
    <t>72205</t>
  </si>
  <si>
    <t>Office Machinery</t>
  </si>
  <si>
    <t>Office Mch</t>
  </si>
  <si>
    <t>72210</t>
  </si>
  <si>
    <t>Machinery and Equipment</t>
  </si>
  <si>
    <t>Mac &amp; Eqpt</t>
  </si>
  <si>
    <t>72215</t>
  </si>
  <si>
    <t>Transporation Equipment</t>
  </si>
  <si>
    <t>Tran Equip</t>
  </si>
  <si>
    <t>72216</t>
  </si>
  <si>
    <t>Spec purp transp Armored&amp;Mine</t>
  </si>
  <si>
    <t>ArmoreMine</t>
  </si>
  <si>
    <t>72220</t>
  </si>
  <si>
    <t>Furniture</t>
  </si>
  <si>
    <t>72225</t>
  </si>
  <si>
    <t>Sale of Equip &amp; Furniture</t>
  </si>
  <si>
    <t>SaleEq&amp;Frn</t>
  </si>
  <si>
    <t>72300</t>
  </si>
  <si>
    <t>Materials &amp; Goods</t>
  </si>
  <si>
    <t>Matl&amp;Goods</t>
  </si>
  <si>
    <t>72305</t>
  </si>
  <si>
    <t>Agri &amp; Forestry Products</t>
  </si>
  <si>
    <t>Ag&amp;FrPrds</t>
  </si>
  <si>
    <t>72310</t>
  </si>
  <si>
    <t>Minerals,Mining &amp; Metal Prdcts</t>
  </si>
  <si>
    <t>MM&amp;MPrds</t>
  </si>
  <si>
    <t>72311</t>
  </si>
  <si>
    <t>Fuel, petroleum and other oils</t>
  </si>
  <si>
    <t>Fuel/Oils</t>
  </si>
  <si>
    <t>72315</t>
  </si>
  <si>
    <t>Food &amp; Textile Products</t>
  </si>
  <si>
    <t>Fd&amp;TxtlPrd</t>
  </si>
  <si>
    <t>72320</t>
  </si>
  <si>
    <t>Wood &amp; Paper Products</t>
  </si>
  <si>
    <t>Wd&amp;PprPrds</t>
  </si>
  <si>
    <t>72325</t>
  </si>
  <si>
    <t>Chemical,Glass,NonMetallic Prd</t>
  </si>
  <si>
    <t>ChemGlass</t>
  </si>
  <si>
    <t>72330</t>
  </si>
  <si>
    <t>Medical Products</t>
  </si>
  <si>
    <t>MedicalPrd</t>
  </si>
  <si>
    <t>72335</t>
  </si>
  <si>
    <t>Pharmaceutical Products</t>
  </si>
  <si>
    <t>PharmPrds</t>
  </si>
  <si>
    <t>72340</t>
  </si>
  <si>
    <t>Contraceptive Pills</t>
  </si>
  <si>
    <t>Ctrc Pills</t>
  </si>
  <si>
    <t>72341</t>
  </si>
  <si>
    <t>Contraceptive-IUDs</t>
  </si>
  <si>
    <t>Ctrc-IUDs</t>
  </si>
  <si>
    <t>72342</t>
  </si>
  <si>
    <t>Contraceptives-Condoms</t>
  </si>
  <si>
    <t>C-Condoms</t>
  </si>
  <si>
    <t>72343</t>
  </si>
  <si>
    <t>Contraceptives-Injectables</t>
  </si>
  <si>
    <t>Injectable</t>
  </si>
  <si>
    <t>72344</t>
  </si>
  <si>
    <t>Contraceptives-Implants</t>
  </si>
  <si>
    <t>C-Implants</t>
  </si>
  <si>
    <t>72345</t>
  </si>
  <si>
    <t>Contraceptives-Spermicides</t>
  </si>
  <si>
    <t>Spermicide</t>
  </si>
  <si>
    <t>72350</t>
  </si>
  <si>
    <t>Medical Kits</t>
  </si>
  <si>
    <t>Med_Kits</t>
  </si>
  <si>
    <t>72351</t>
  </si>
  <si>
    <t>CD4 analyser/accessories</t>
  </si>
  <si>
    <t>CD4 analys</t>
  </si>
  <si>
    <t>72352</t>
  </si>
  <si>
    <t>HIV Viral Load analyser/access</t>
  </si>
  <si>
    <t>HIV VL ana</t>
  </si>
  <si>
    <t>72353</t>
  </si>
  <si>
    <t>Mircoscopes</t>
  </si>
  <si>
    <t>Mircoscope</t>
  </si>
  <si>
    <t>72354</t>
  </si>
  <si>
    <t>TB Molecular Test Equipment</t>
  </si>
  <si>
    <t>TB MT equi</t>
  </si>
  <si>
    <t>72355</t>
  </si>
  <si>
    <t>Bednets, Anti-malarial</t>
  </si>
  <si>
    <t>Bednets</t>
  </si>
  <si>
    <t>72360</t>
  </si>
  <si>
    <t>Anti-retroviral drugs (ARV)</t>
  </si>
  <si>
    <t>ARV Drugs</t>
  </si>
  <si>
    <t>72361</t>
  </si>
  <si>
    <t>Antimalarial medicines</t>
  </si>
  <si>
    <t>Antimalari</t>
  </si>
  <si>
    <t>72362</t>
  </si>
  <si>
    <t>Opioid substitutes medicines</t>
  </si>
  <si>
    <t>Opsubmedic</t>
  </si>
  <si>
    <t>72363</t>
  </si>
  <si>
    <t>Opport, infections &amp; STI medic</t>
  </si>
  <si>
    <t>OI&amp;STImed</t>
  </si>
  <si>
    <t>72364</t>
  </si>
  <si>
    <t>Anti-tuberculosis medicines</t>
  </si>
  <si>
    <t>AnitTB med</t>
  </si>
  <si>
    <t>72365</t>
  </si>
  <si>
    <t>Laboratory reagents</t>
  </si>
  <si>
    <t>Lab Reagen</t>
  </si>
  <si>
    <t>72366</t>
  </si>
  <si>
    <t>Dignity &amp; hygiene kits</t>
  </si>
  <si>
    <t>Dig Hyg Kt</t>
  </si>
  <si>
    <t>72367</t>
  </si>
  <si>
    <t>Personal Protective Equipment</t>
  </si>
  <si>
    <t>PrsProtEq</t>
  </si>
  <si>
    <t>72370</t>
  </si>
  <si>
    <t>Security related goods and mat</t>
  </si>
  <si>
    <t>Sec Goods</t>
  </si>
  <si>
    <t>72399</t>
  </si>
  <si>
    <t>Other Materials and Goods</t>
  </si>
  <si>
    <t>OtherM&amp;G</t>
  </si>
  <si>
    <t>72400</t>
  </si>
  <si>
    <t>Communic &amp; Audio Visual Equip</t>
  </si>
  <si>
    <t>Comm&amp;AV</t>
  </si>
  <si>
    <t>72401</t>
  </si>
  <si>
    <t>Prefab structure/other buildin</t>
  </si>
  <si>
    <t>Prefab-</t>
  </si>
  <si>
    <t>72402</t>
  </si>
  <si>
    <t>Building Maintenance</t>
  </si>
  <si>
    <t>BuildMant</t>
  </si>
  <si>
    <t>72405</t>
  </si>
  <si>
    <t>Acquisition of Communic Equip</t>
  </si>
  <si>
    <t>ExpCommEq</t>
  </si>
  <si>
    <t>72406</t>
  </si>
  <si>
    <t>Security communication equipme</t>
  </si>
  <si>
    <t>Sec Comm</t>
  </si>
  <si>
    <t>72410</t>
  </si>
  <si>
    <t>Acquisition of Audio Visual Eq</t>
  </si>
  <si>
    <t>AcqAVEqu</t>
  </si>
  <si>
    <t>72415</t>
  </si>
  <si>
    <t>Courier Charges</t>
  </si>
  <si>
    <t>Corier Chg</t>
  </si>
  <si>
    <t>72420</t>
  </si>
  <si>
    <t>Land Telephone Charges</t>
  </si>
  <si>
    <t>LndTeleChg</t>
  </si>
  <si>
    <t>72425</t>
  </si>
  <si>
    <t>Mobile Telephone Charges</t>
  </si>
  <si>
    <t>MblTeleChg</t>
  </si>
  <si>
    <t>72430</t>
  </si>
  <si>
    <t>Postage and Pouch</t>
  </si>
  <si>
    <t>Post&amp;Pouch</t>
  </si>
  <si>
    <t>72435</t>
  </si>
  <si>
    <t>E-mail-Subscription</t>
  </si>
  <si>
    <t>E-mailSubs</t>
  </si>
  <si>
    <t>72440</t>
  </si>
  <si>
    <t>Connectivity Charges</t>
  </si>
  <si>
    <t>ConnectChg</t>
  </si>
  <si>
    <t>72445</t>
  </si>
  <si>
    <t>Common Services-Communications</t>
  </si>
  <si>
    <t>CommServ</t>
  </si>
  <si>
    <t>72500</t>
  </si>
  <si>
    <t>Supplies</t>
  </si>
  <si>
    <t>72505</t>
  </si>
  <si>
    <t>Stationery &amp; other Office Supp</t>
  </si>
  <si>
    <t>Stationery</t>
  </si>
  <si>
    <t>72510</t>
  </si>
  <si>
    <t>Publications</t>
  </si>
  <si>
    <t>Publicatin</t>
  </si>
  <si>
    <t>72515</t>
  </si>
  <si>
    <t>Print Media</t>
  </si>
  <si>
    <t>PrintMedia</t>
  </si>
  <si>
    <t>72520</t>
  </si>
  <si>
    <t>Electronic Media</t>
  </si>
  <si>
    <t>Elec Media</t>
  </si>
  <si>
    <t>72600</t>
  </si>
  <si>
    <t>Grants</t>
  </si>
  <si>
    <t>72605</t>
  </si>
  <si>
    <t>Grants to Instit &amp; other Benef</t>
  </si>
  <si>
    <t>72610</t>
  </si>
  <si>
    <t>Micro Capital Grants-Credit</t>
  </si>
  <si>
    <t>Micro-Crdt</t>
  </si>
  <si>
    <t>72615</t>
  </si>
  <si>
    <t>Micro Capital Grants-Other</t>
  </si>
  <si>
    <t>Micro-Othr</t>
  </si>
  <si>
    <t>72620</t>
  </si>
  <si>
    <t>Joint Programming Expenditure</t>
  </si>
  <si>
    <t>JointProg</t>
  </si>
  <si>
    <t>72625</t>
  </si>
  <si>
    <t>Capital Grants - Financial Ser</t>
  </si>
  <si>
    <t>GrantsFinS</t>
  </si>
  <si>
    <t>72630</t>
  </si>
  <si>
    <t>Capital Grants - Local GOVT</t>
  </si>
  <si>
    <t>Grants-LG</t>
  </si>
  <si>
    <t>72635</t>
  </si>
  <si>
    <t>Grant by IP toSubGrantee</t>
  </si>
  <si>
    <t>GrantByIP</t>
  </si>
  <si>
    <t>72640</t>
  </si>
  <si>
    <t>PerfBasePy</t>
  </si>
  <si>
    <t>72645</t>
  </si>
  <si>
    <t>Low Value Perfor based payment</t>
  </si>
  <si>
    <t>LowValuPBP</t>
  </si>
  <si>
    <t>72650</t>
  </si>
  <si>
    <t>Inc Conting Repay Clause_Payt</t>
  </si>
  <si>
    <t>IncCotREpP</t>
  </si>
  <si>
    <t>72700</t>
  </si>
  <si>
    <t>Hospitality/Catering</t>
  </si>
  <si>
    <t>Hospitalty</t>
  </si>
  <si>
    <t>72705</t>
  </si>
  <si>
    <t>Hospitality-Special Events</t>
  </si>
  <si>
    <t>Hsp-SpEvts</t>
  </si>
  <si>
    <t>72710</t>
  </si>
  <si>
    <t>Hospitality-Vouchered Expenses</t>
  </si>
  <si>
    <t>Hsp-Vchred</t>
  </si>
  <si>
    <t>72715</t>
  </si>
  <si>
    <t>Hospitality Catering</t>
  </si>
  <si>
    <t>Hospitalit</t>
  </si>
  <si>
    <t>72800</t>
  </si>
  <si>
    <t>Information Technology Equipmt</t>
  </si>
  <si>
    <t>InfoTechEq</t>
  </si>
  <si>
    <t>72805</t>
  </si>
  <si>
    <t>Acquis of Computer Hardware</t>
  </si>
  <si>
    <t>CompHrdwre</t>
  </si>
  <si>
    <t>72810</t>
  </si>
  <si>
    <t>Acquis of Computer Software</t>
  </si>
  <si>
    <t>CompSftwre</t>
  </si>
  <si>
    <t>72815</t>
  </si>
  <si>
    <t>Inform Technology Supplies</t>
  </si>
  <si>
    <t>InfoTchSup</t>
  </si>
  <si>
    <t>72900</t>
  </si>
  <si>
    <t>MDTF &amp; DBS Reporting</t>
  </si>
  <si>
    <t>MDTF-DBS</t>
  </si>
  <si>
    <t>72915</t>
  </si>
  <si>
    <t>DirectPassThrough_IndirectCost</t>
  </si>
  <si>
    <t>DirPasThIC</t>
  </si>
  <si>
    <t>72920</t>
  </si>
  <si>
    <t>UNDG-Joint Prog Expend-Transf</t>
  </si>
  <si>
    <t>UNDG-TRNFR</t>
  </si>
  <si>
    <t>72921</t>
  </si>
  <si>
    <t>UNDG-1.1 Supplies, com, equip</t>
  </si>
  <si>
    <t>UNDG-1.1</t>
  </si>
  <si>
    <t>72922</t>
  </si>
  <si>
    <t>UNDG-1.2 Personnel</t>
  </si>
  <si>
    <t>UNDG-1.2</t>
  </si>
  <si>
    <t>72923</t>
  </si>
  <si>
    <t>UNDG-1.3 Training of counter</t>
  </si>
  <si>
    <t>UNDG-1.3</t>
  </si>
  <si>
    <t>72924</t>
  </si>
  <si>
    <t>UNDG-1.4 Contracts</t>
  </si>
  <si>
    <t>UNDG-1.4</t>
  </si>
  <si>
    <t>72925</t>
  </si>
  <si>
    <t>UNDG-1.5 Other direct costs</t>
  </si>
  <si>
    <t>UNDG-1.5</t>
  </si>
  <si>
    <t>72926</t>
  </si>
  <si>
    <t>UNDG-2.0 Indirect costs</t>
  </si>
  <si>
    <t>UNDG-2.0</t>
  </si>
  <si>
    <t>72928</t>
  </si>
  <si>
    <t>UNDG MPTF to MPTF</t>
  </si>
  <si>
    <t>MPTFtoMPTF</t>
  </si>
  <si>
    <t>72929</t>
  </si>
  <si>
    <t>UNDG-Agency Return of Transfer</t>
  </si>
  <si>
    <t>UNDG-AGRET</t>
  </si>
  <si>
    <t>72935</t>
  </si>
  <si>
    <t>UNDG-JP - UNEX Submitted</t>
  </si>
  <si>
    <t>UNDG SUBM</t>
  </si>
  <si>
    <t>72940</t>
  </si>
  <si>
    <t>UNDG-JP Exp Transfer from Inte</t>
  </si>
  <si>
    <t>UNDG-JPTRN</t>
  </si>
  <si>
    <t>72941</t>
  </si>
  <si>
    <t>UNDG3.1 Staff &amp; Personnel Cost</t>
  </si>
  <si>
    <t>UNDG 3.1</t>
  </si>
  <si>
    <t>72942</t>
  </si>
  <si>
    <t>UNDG3.2 Suppl, Comm, Materials</t>
  </si>
  <si>
    <t>UNDG 3.2</t>
  </si>
  <si>
    <t>72943</t>
  </si>
  <si>
    <t>UNDG3.3 Equip, Veh, Furn, Depn</t>
  </si>
  <si>
    <t>UNDG 3.3</t>
  </si>
  <si>
    <t>72944</t>
  </si>
  <si>
    <t>UNDG 3.4 Contratual Services</t>
  </si>
  <si>
    <t>UNDG 3.4</t>
  </si>
  <si>
    <t>72945</t>
  </si>
  <si>
    <t>UNDG 3.5 TRAVEL</t>
  </si>
  <si>
    <t>UNDG 3.5</t>
  </si>
  <si>
    <t>72946</t>
  </si>
  <si>
    <t>UNDG 3.6 Transfer and Grants</t>
  </si>
  <si>
    <t>UNDG 3.6</t>
  </si>
  <si>
    <t>72947</t>
  </si>
  <si>
    <t>UNDG 3.7 General Operating</t>
  </si>
  <si>
    <t>UNDG 3.7</t>
  </si>
  <si>
    <t>72949</t>
  </si>
  <si>
    <t>MDTF National Expenses</t>
  </si>
  <si>
    <t>MPTFONATE</t>
  </si>
  <si>
    <t>72950</t>
  </si>
  <si>
    <t>DBS Expenditure</t>
  </si>
  <si>
    <t>DBS EXP</t>
  </si>
  <si>
    <t>72962</t>
  </si>
  <si>
    <t>Software-internally developed</t>
  </si>
  <si>
    <t>SoftIntDev</t>
  </si>
  <si>
    <t>72963</t>
  </si>
  <si>
    <t>Copyrights</t>
  </si>
  <si>
    <t>72964</t>
  </si>
  <si>
    <t>Patent Rights</t>
  </si>
  <si>
    <t>Patents</t>
  </si>
  <si>
    <t>72965</t>
  </si>
  <si>
    <t>Trade Marks</t>
  </si>
  <si>
    <t>Trade Mark</t>
  </si>
  <si>
    <t>72966</t>
  </si>
  <si>
    <t>Licenses and other</t>
  </si>
  <si>
    <t>License</t>
  </si>
  <si>
    <t>73100</t>
  </si>
  <si>
    <t>Rental &amp; Maintenance-Premises</t>
  </si>
  <si>
    <t>Rent&amp;Maint</t>
  </si>
  <si>
    <t>73101</t>
  </si>
  <si>
    <t>Leased/rented land</t>
  </si>
  <si>
    <t>LeaseLand</t>
  </si>
  <si>
    <t>73104</t>
  </si>
  <si>
    <t>Leased Building</t>
  </si>
  <si>
    <t>LeaseBuild</t>
  </si>
  <si>
    <t>73105</t>
  </si>
  <si>
    <t>Rent</t>
  </si>
  <si>
    <t>73106</t>
  </si>
  <si>
    <t>Leased premises alterations</t>
  </si>
  <si>
    <t>Leasealter</t>
  </si>
  <si>
    <t>73107</t>
  </si>
  <si>
    <t>Rent - Meeting Rooms</t>
  </si>
  <si>
    <t>MeetingRm</t>
  </si>
  <si>
    <t>73108</t>
  </si>
  <si>
    <t>Leased office equip and furnit</t>
  </si>
  <si>
    <t>LeaseOffeq</t>
  </si>
  <si>
    <t>73110</t>
  </si>
  <si>
    <t>Custodial &amp; Cleaning Services</t>
  </si>
  <si>
    <t>Cust&amp;Clng</t>
  </si>
  <si>
    <t>73115</t>
  </si>
  <si>
    <t>Moving Expenses</t>
  </si>
  <si>
    <t>Moving Exp</t>
  </si>
  <si>
    <t>73120</t>
  </si>
  <si>
    <t>Utilities</t>
  </si>
  <si>
    <t>73125</t>
  </si>
  <si>
    <t>Common Services-Premises</t>
  </si>
  <si>
    <t>CmnServPrm</t>
  </si>
  <si>
    <t>73200</t>
  </si>
  <si>
    <t>Premises Alternations</t>
  </si>
  <si>
    <t>PremAlter</t>
  </si>
  <si>
    <t>73201</t>
  </si>
  <si>
    <t>Land</t>
  </si>
  <si>
    <t>73204</t>
  </si>
  <si>
    <t>Building</t>
  </si>
  <si>
    <t>73205</t>
  </si>
  <si>
    <t>Prms Alter</t>
  </si>
  <si>
    <t>73210</t>
  </si>
  <si>
    <t>Reinforcement of premises</t>
  </si>
  <si>
    <t>Reinforcem</t>
  </si>
  <si>
    <t>73216</t>
  </si>
  <si>
    <t>Construction Cost</t>
  </si>
  <si>
    <t>Constructi</t>
  </si>
  <si>
    <t>73300</t>
  </si>
  <si>
    <t>Rental &amp; Maint of Info Tech Eq</t>
  </si>
  <si>
    <t>Rnt&amp;Maint</t>
  </si>
  <si>
    <t>73305</t>
  </si>
  <si>
    <t>Maint &amp; Licensing of Hardware</t>
  </si>
  <si>
    <t>MaintHdwre</t>
  </si>
  <si>
    <t>73310</t>
  </si>
  <si>
    <t>Maint &amp; Licencing of Software</t>
  </si>
  <si>
    <t>MaintSftwr</t>
  </si>
  <si>
    <t>73315</t>
  </si>
  <si>
    <t>Leasing of Hardware</t>
  </si>
  <si>
    <t>LsgHrdware</t>
  </si>
  <si>
    <t>73400</t>
  </si>
  <si>
    <t>Rental &amp; Maint of Other Equip</t>
  </si>
  <si>
    <t>Rntl&amp;Maint</t>
  </si>
  <si>
    <t>73405</t>
  </si>
  <si>
    <t>Rental &amp; Maint-Other Office Eq</t>
  </si>
  <si>
    <t>RntlOthrEq</t>
  </si>
  <si>
    <t>73406</t>
  </si>
  <si>
    <t>Maintenance of Equipment</t>
  </si>
  <si>
    <t>MaintEq</t>
  </si>
  <si>
    <t>73410</t>
  </si>
  <si>
    <t>Maint, Oper of Transport Equip</t>
  </si>
  <si>
    <t>MaintTrnsp</t>
  </si>
  <si>
    <t>73420</t>
  </si>
  <si>
    <t>Leased Vehicles</t>
  </si>
  <si>
    <t>LeasedVehi</t>
  </si>
  <si>
    <t>73440</t>
  </si>
  <si>
    <t>Lease Heavy equip/other equip</t>
  </si>
  <si>
    <t>LeaseHvyEq</t>
  </si>
  <si>
    <t>73500</t>
  </si>
  <si>
    <t>Reimbursement Costs</t>
  </si>
  <si>
    <t>Reimb Csts</t>
  </si>
  <si>
    <t>73505</t>
  </si>
  <si>
    <t>Reimb to UNDP for Supp Srvs</t>
  </si>
  <si>
    <t>Rmb UNDP</t>
  </si>
  <si>
    <t>73510</t>
  </si>
  <si>
    <t>Reimb to UN for Supp Srvs</t>
  </si>
  <si>
    <t>Rmb UN</t>
  </si>
  <si>
    <t>73515</t>
  </si>
  <si>
    <t>Reimb to UN for Ext Audit Srvs</t>
  </si>
  <si>
    <t>Rmb UN Aud</t>
  </si>
  <si>
    <t>73520</t>
  </si>
  <si>
    <t>Reimb UN Sys Entity Supp Srvs</t>
  </si>
  <si>
    <t>Rmb UN Sys</t>
  </si>
  <si>
    <t>73600</t>
  </si>
  <si>
    <t>UNOPS Non Pers Direct Costs</t>
  </si>
  <si>
    <t>DCNONPER</t>
  </si>
  <si>
    <t>73610</t>
  </si>
  <si>
    <t>UNOPS CMDC_non-person related</t>
  </si>
  <si>
    <t>CMDCNONPER</t>
  </si>
  <si>
    <t>73620</t>
  </si>
  <si>
    <t>UNOPS LMDC_non-person related</t>
  </si>
  <si>
    <t>LMDCNONPER</t>
  </si>
  <si>
    <t>74100</t>
  </si>
  <si>
    <t>Professional Services</t>
  </si>
  <si>
    <t>Prof Srvcs</t>
  </si>
  <si>
    <t>74105</t>
  </si>
  <si>
    <t>Management and Reporting Srvs</t>
  </si>
  <si>
    <t>MgmtRptSrv</t>
  </si>
  <si>
    <t>74110</t>
  </si>
  <si>
    <t>Audit Fees</t>
  </si>
  <si>
    <t>74112</t>
  </si>
  <si>
    <t>Accounting related Fees</t>
  </si>
  <si>
    <t>AcctingFee</t>
  </si>
  <si>
    <t>74115</t>
  </si>
  <si>
    <t>Legal Fees</t>
  </si>
  <si>
    <t>74120</t>
  </si>
  <si>
    <t>Capacity Assessment</t>
  </si>
  <si>
    <t>Cap Assess</t>
  </si>
  <si>
    <t>74125</t>
  </si>
  <si>
    <t>Investment Management Fees</t>
  </si>
  <si>
    <t>Inv MgtFee</t>
  </si>
  <si>
    <t>74200</t>
  </si>
  <si>
    <t>Audio Visual&amp;Print Prod Costs</t>
  </si>
  <si>
    <t>AudioVisl</t>
  </si>
  <si>
    <t>74205</t>
  </si>
  <si>
    <t>Audio Visual Productions</t>
  </si>
  <si>
    <t>AudioVisua</t>
  </si>
  <si>
    <t>74210</t>
  </si>
  <si>
    <t>Printing and Publications</t>
  </si>
  <si>
    <t>PrintPubs</t>
  </si>
  <si>
    <t>74215</t>
  </si>
  <si>
    <t>Promotional Materials and Dist</t>
  </si>
  <si>
    <t>PromoDist</t>
  </si>
  <si>
    <t>74220</t>
  </si>
  <si>
    <t>Translation Costs</t>
  </si>
  <si>
    <t>TransCsts</t>
  </si>
  <si>
    <t>74225</t>
  </si>
  <si>
    <t>Other Media Costs</t>
  </si>
  <si>
    <t>OtherMedia</t>
  </si>
  <si>
    <t>74230</t>
  </si>
  <si>
    <t>Audio &amp; Visual Equipment</t>
  </si>
  <si>
    <t>74300</t>
  </si>
  <si>
    <t>Contributions</t>
  </si>
  <si>
    <t>Contribut</t>
  </si>
  <si>
    <t>74305</t>
  </si>
  <si>
    <t>Contributions to CCAQ</t>
  </si>
  <si>
    <t>Contr CCAQ</t>
  </si>
  <si>
    <t>74310</t>
  </si>
  <si>
    <t>Contributions to JIU</t>
  </si>
  <si>
    <t>Contr JIU</t>
  </si>
  <si>
    <t>74315</t>
  </si>
  <si>
    <t>Contributions to ICSC</t>
  </si>
  <si>
    <t>Contr ICSC</t>
  </si>
  <si>
    <t>74320</t>
  </si>
  <si>
    <t>Contributions to CEB Activity</t>
  </si>
  <si>
    <t>Contr CEB</t>
  </si>
  <si>
    <t>74325</t>
  </si>
  <si>
    <t>Contrib.To CO Common Security</t>
  </si>
  <si>
    <t>Security</t>
  </si>
  <si>
    <t>74330</t>
  </si>
  <si>
    <t>UNFPA-ContributionsTORCsystems</t>
  </si>
  <si>
    <t>FPACONTRCS</t>
  </si>
  <si>
    <t>74335</t>
  </si>
  <si>
    <t>Contributions to RC System</t>
  </si>
  <si>
    <t>Contrib RC</t>
  </si>
  <si>
    <t>74340</t>
  </si>
  <si>
    <t>Contributions to GEI</t>
  </si>
  <si>
    <t>IEO2GEI</t>
  </si>
  <si>
    <t>74400</t>
  </si>
  <si>
    <t>Provisions &amp; Write-offs</t>
  </si>
  <si>
    <t>Prov&amp;WrtOf</t>
  </si>
  <si>
    <t>74401</t>
  </si>
  <si>
    <t>Provision for Write-Off</t>
  </si>
  <si>
    <t>ProvW/0</t>
  </si>
  <si>
    <t>74405</t>
  </si>
  <si>
    <t>Charge for Doubtful Accounts</t>
  </si>
  <si>
    <t>DbtfulAcct</t>
  </si>
  <si>
    <t>74410</t>
  </si>
  <si>
    <t>Charges on Fin Completed Projs</t>
  </si>
  <si>
    <t>ChgFinCmpl</t>
  </si>
  <si>
    <t>74415</t>
  </si>
  <si>
    <t>Investments Compensation Pymts</t>
  </si>
  <si>
    <t>Comp Pymt</t>
  </si>
  <si>
    <t>74420</t>
  </si>
  <si>
    <t>Exch Loss ExecutingAgt HQ only</t>
  </si>
  <si>
    <t>AgyExcLoss</t>
  </si>
  <si>
    <t>74425</t>
  </si>
  <si>
    <t>Provision for ASHI</t>
  </si>
  <si>
    <t>Prov. ASHI</t>
  </si>
  <si>
    <t>74430</t>
  </si>
  <si>
    <t>CDF Account Provisions &amp; WO</t>
  </si>
  <si>
    <t>CDF Accoun</t>
  </si>
  <si>
    <t>74500</t>
  </si>
  <si>
    <t>Miscellaneous Expenses</t>
  </si>
  <si>
    <t>MiscExp</t>
  </si>
  <si>
    <t>74505</t>
  </si>
  <si>
    <t>Insurance</t>
  </si>
  <si>
    <t>74507</t>
  </si>
  <si>
    <t>Warranty Expense</t>
  </si>
  <si>
    <t>Warrantyex</t>
  </si>
  <si>
    <t>74510</t>
  </si>
  <si>
    <t>Bank Charges</t>
  </si>
  <si>
    <t>Bank Chgs</t>
  </si>
  <si>
    <t>74511</t>
  </si>
  <si>
    <t>Bank Compensation Expense</t>
  </si>
  <si>
    <t>BankComExp</t>
  </si>
  <si>
    <t>74513</t>
  </si>
  <si>
    <t>Lease Interest Expense</t>
  </si>
  <si>
    <t>LeaseINT</t>
  </si>
  <si>
    <t>74515</t>
  </si>
  <si>
    <t>Claims and Adjustments</t>
  </si>
  <si>
    <t>Clms &amp; Adj</t>
  </si>
  <si>
    <t>74516</t>
  </si>
  <si>
    <t>UNFPA_Non-recoverable VAT</t>
  </si>
  <si>
    <t>Nonrec VAT</t>
  </si>
  <si>
    <t>74520</t>
  </si>
  <si>
    <t>Storage</t>
  </si>
  <si>
    <t>74525</t>
  </si>
  <si>
    <t>Sundry</t>
  </si>
  <si>
    <t>74530</t>
  </si>
  <si>
    <t>Staff Welfare</t>
  </si>
  <si>
    <t>Staff Welf</t>
  </si>
  <si>
    <t>74540</t>
  </si>
  <si>
    <t>Ex-Gratia Payments non staff</t>
  </si>
  <si>
    <t>Ex-gratia</t>
  </si>
  <si>
    <t>74550</t>
  </si>
  <si>
    <t>MSA EXPENSE</t>
  </si>
  <si>
    <t>MSA EXP</t>
  </si>
  <si>
    <t>74551</t>
  </si>
  <si>
    <t>MSA_Employee benefits</t>
  </si>
  <si>
    <t>MSAempBen</t>
  </si>
  <si>
    <t>74552</t>
  </si>
  <si>
    <t>MSA_Contractual services</t>
  </si>
  <si>
    <t>MSAConSer</t>
  </si>
  <si>
    <t>74553</t>
  </si>
  <si>
    <t>MSA_Grantsand other transfers</t>
  </si>
  <si>
    <t>MSAGrantTr</t>
  </si>
  <si>
    <t>74554</t>
  </si>
  <si>
    <t>MSA_Supplies&amp;consumables used</t>
  </si>
  <si>
    <t>MSAsuppCon</t>
  </si>
  <si>
    <t>74555</t>
  </si>
  <si>
    <t>MSA_Management Fee</t>
  </si>
  <si>
    <t>MSAmgmtFee</t>
  </si>
  <si>
    <t>74557</t>
  </si>
  <si>
    <t>MSA_Finance Costs</t>
  </si>
  <si>
    <t>MSAFinanCo</t>
  </si>
  <si>
    <t>74558</t>
  </si>
  <si>
    <t>MSA_Other expenses</t>
  </si>
  <si>
    <t>MSAOtherEx</t>
  </si>
  <si>
    <t>74559</t>
  </si>
  <si>
    <t>PDR AOS Fees UNOPS</t>
  </si>
  <si>
    <t>PDR AOS</t>
  </si>
  <si>
    <t>74560</t>
  </si>
  <si>
    <t>UNFPA-Catering non hospitality</t>
  </si>
  <si>
    <t>FPACATNOHO</t>
  </si>
  <si>
    <t>74570</t>
  </si>
  <si>
    <t>UNFPA_Incentv-indvd w/t contrt</t>
  </si>
  <si>
    <t>IncentNonC</t>
  </si>
  <si>
    <t>74595</t>
  </si>
  <si>
    <t>UNCDF Appraisal and De-Risking</t>
  </si>
  <si>
    <t>Derisk</t>
  </si>
  <si>
    <t>74596</t>
  </si>
  <si>
    <t>Services to projects -GOE</t>
  </si>
  <si>
    <t>PrjSrv-GOE</t>
  </si>
  <si>
    <t>74597</t>
  </si>
  <si>
    <t>DPC to recover waived GMS</t>
  </si>
  <si>
    <t>DPCWAIGMS</t>
  </si>
  <si>
    <t>74598</t>
  </si>
  <si>
    <t>Direct Project Costs - GOE</t>
  </si>
  <si>
    <t>DPC-GOE</t>
  </si>
  <si>
    <t>74599</t>
  </si>
  <si>
    <t>UNDP cost recovery chrgs-Bills</t>
  </si>
  <si>
    <t>UNDP Cost</t>
  </si>
  <si>
    <t>74600</t>
  </si>
  <si>
    <t>Prepaid Project Expenses</t>
  </si>
  <si>
    <t>PrPaidExp</t>
  </si>
  <si>
    <t>74605</t>
  </si>
  <si>
    <t>PrepdPrjEx</t>
  </si>
  <si>
    <t>74610</t>
  </si>
  <si>
    <t>UNOPS Prepaid Operational Exp</t>
  </si>
  <si>
    <t>Prepd misc</t>
  </si>
  <si>
    <t>74615</t>
  </si>
  <si>
    <t>Prepaid Miscellaneous Expense</t>
  </si>
  <si>
    <t>Prepd Misc</t>
  </si>
  <si>
    <t>74696</t>
  </si>
  <si>
    <t>PP&amp;E Expensed Items</t>
  </si>
  <si>
    <t>RIE PPE</t>
  </si>
  <si>
    <t>74700</t>
  </si>
  <si>
    <t>Transport, Shipping and handle</t>
  </si>
  <si>
    <t>TransShip</t>
  </si>
  <si>
    <t>74705</t>
  </si>
  <si>
    <t>Port Operation</t>
  </si>
  <si>
    <t>Port Oper</t>
  </si>
  <si>
    <t>74710</t>
  </si>
  <si>
    <t>Land Transport</t>
  </si>
  <si>
    <t>Land Trans</t>
  </si>
  <si>
    <t>74715</t>
  </si>
  <si>
    <t>EDP Operations</t>
  </si>
  <si>
    <t>EDP Operat</t>
  </si>
  <si>
    <t>74720</t>
  </si>
  <si>
    <t>Distribution Cost</t>
  </si>
  <si>
    <t>Distribut</t>
  </si>
  <si>
    <t>74725</t>
  </si>
  <si>
    <t>Other L.T.S.H.</t>
  </si>
  <si>
    <t>Other LTSH</t>
  </si>
  <si>
    <t>75700</t>
  </si>
  <si>
    <t>Training, Workshops and Confer</t>
  </si>
  <si>
    <t>TR,WKSP,CF</t>
  </si>
  <si>
    <t>75705</t>
  </si>
  <si>
    <t>Learning costs</t>
  </si>
  <si>
    <t>LearnCost</t>
  </si>
  <si>
    <t>75706</t>
  </si>
  <si>
    <t>Learning - ticket costs</t>
  </si>
  <si>
    <t>LEARN_TKT</t>
  </si>
  <si>
    <t>75707</t>
  </si>
  <si>
    <t>Learning – subsistence allowan</t>
  </si>
  <si>
    <t>LEARN_SUBS</t>
  </si>
  <si>
    <t>75708</t>
  </si>
  <si>
    <t>Learning - subcontracts</t>
  </si>
  <si>
    <t>LEARN_SUBC</t>
  </si>
  <si>
    <t>75709</t>
  </si>
  <si>
    <t>Learning - training of counter</t>
  </si>
  <si>
    <t>LEARN_CNTR</t>
  </si>
  <si>
    <t>75710</t>
  </si>
  <si>
    <t>Participation of counterparts</t>
  </si>
  <si>
    <t>ParticpCpt</t>
  </si>
  <si>
    <t>75711</t>
  </si>
  <si>
    <t>TrnWrkshp&amp;Conf - Stipends</t>
  </si>
  <si>
    <t>TWCStipend</t>
  </si>
  <si>
    <t>75712</t>
  </si>
  <si>
    <t>TrnWrkshp&amp;Conf - Honorariums</t>
  </si>
  <si>
    <t>TWCHonorar</t>
  </si>
  <si>
    <t>B
Proposed budget revision (2024)</t>
  </si>
  <si>
    <t>00126368</t>
  </si>
  <si>
    <t>GOLD+ ECUADOR</t>
  </si>
  <si>
    <t xml:space="preserve">6653 </t>
  </si>
  <si>
    <t>UNDP-ECU</t>
  </si>
  <si>
    <t>GEF</t>
  </si>
  <si>
    <t xml:space="preserve">Consultores Internacionales </t>
  </si>
  <si>
    <t xml:space="preserve">Consultores locales </t>
  </si>
  <si>
    <t>Servicios contractuales -
Individuales</t>
  </si>
  <si>
    <t>Viajes</t>
  </si>
  <si>
    <t xml:space="preserve">Servicios contractuales -
Empresas
</t>
  </si>
  <si>
    <t>Costos audiovisuales y de 
impresión</t>
  </si>
  <si>
    <t>Capacitación, Talleres, 
Reuniones</t>
  </si>
  <si>
    <t>Amount (USD) Year 2027</t>
  </si>
  <si>
    <t>Amount (USD) Year 2028</t>
  </si>
  <si>
    <t>Equipo y Mobiliario</t>
  </si>
  <si>
    <t>Servicios contractuales -
Individuale</t>
  </si>
  <si>
    <t>Suministros</t>
  </si>
  <si>
    <t>Equipo informático</t>
  </si>
  <si>
    <t xml:space="preserve">Alquiler y mantenimiento de 
locales </t>
  </si>
  <si>
    <t>Servicios Profesionales</t>
  </si>
  <si>
    <t xml:space="preserve">Capacitación, Talleres, 
Reuniones </t>
  </si>
  <si>
    <r>
      <t xml:space="preserve">Disbursement till December 2023
</t>
    </r>
    <r>
      <rPr>
        <b/>
        <i/>
        <sz val="10"/>
        <color theme="0"/>
        <rFont val="Calibri"/>
        <family val="2"/>
        <scheme val="minor"/>
      </rPr>
      <t>(cummulative years until last official CDR)</t>
    </r>
  </si>
  <si>
    <t>A
Approved budget revision 2024</t>
  </si>
  <si>
    <t>Ejecución Previa</t>
  </si>
  <si>
    <t>COMPONENTE 1</t>
  </si>
  <si>
    <t>COMPONENTE 2</t>
  </si>
  <si>
    <t>COMPONENTE 3</t>
  </si>
  <si>
    <t>COMPONENTE 4</t>
  </si>
  <si>
    <t>COMPONENTE 5</t>
  </si>
  <si>
    <t>PMC</t>
  </si>
  <si>
    <t>Gastos Misceláneos</t>
  </si>
  <si>
    <t>TOTAL COMPONENTE 1</t>
  </si>
  <si>
    <t xml:space="preserve">TOTAL COMPONENTE 2    </t>
  </si>
  <si>
    <t>TOTAL COMPONENTE 3</t>
  </si>
  <si>
    <t>TOTAL COMPONENTE 4</t>
  </si>
  <si>
    <t>TOTAL COMPONENTE 5</t>
  </si>
  <si>
    <t>El presupuesto total se mantiene, el monto no utilizado en el año 2024 se redistribuye entre los años 2025 al 2028</t>
  </si>
  <si>
    <t>Se redistribuyó el presupuesto de los años 2025 al 2028 para asignar un monto mayor al 2024 dado que se requiere realizar viajes a Nambija, Zamora y la Maná para levantar información de manera conjunta con los técnicos del IIEGE/MAATE que servirá de insumo para el planteamiento de consultorías</t>
  </si>
  <si>
    <t>Se redistribuyó el presupuesto de los años 2025 al 2028 para asignar un monto mayor al 2024. Este valor se utilizó para la participación de delegados en el taller de PLANET GOLD en Filipinas</t>
  </si>
  <si>
    <t>Se redistribuyó el presupuesto de los años 2025 al 2028 para asignar un monto mayor al 2024. Este valor se utilizó para  adquirir suministros de oficina para iniciar la implemetación del proyecto</t>
  </si>
  <si>
    <t>Se redistribuyó el presupuesto de los años 2025 al 2028 para asignar un monto mayor al 2024 dado que el valor asignado no cubre el costo del arriendo.</t>
  </si>
  <si>
    <t>Se redistribuyó el presupuesto de los años 2025 al 2028 para asignar el monto necesario en el 2024 para la contratación de un consultor individual MAPE mientras se culmina la contratación del especialista</t>
  </si>
  <si>
    <t>El presupuesto total se mantiene, el monto no utilizado en el año 2024 se redistribuye entre los años 2025 al 2028. Se utilizó menor presupuesto del establecido en el PRODOC para el taller de arranque</t>
  </si>
  <si>
    <t>Se redistribuyó el presupuesto de los años 2025 al 2028 para asignar un monto mayor al 2024. Este valor se utilizó para la realización de material promocional del proyecto que fue utilizado en el taller de arranque</t>
  </si>
  <si>
    <t>00126368.1</t>
  </si>
  <si>
    <t>Meses</t>
  </si>
  <si>
    <t>Años</t>
  </si>
  <si>
    <t>Renta/Mes</t>
  </si>
  <si>
    <t>Total</t>
  </si>
  <si>
    <t>PPCF</t>
  </si>
  <si>
    <t>$ 7006 vienen de la cuenta 75700, este monto no fue utilizado en el taller de arranque del proyecto y se utlizará para cubrir parte del gasto de arriendo de la oficina</t>
  </si>
  <si>
    <t>$ 7006,00 movidos a la cuenta 73100, este monto no se utilizó en el taller de arranque</t>
  </si>
  <si>
    <t>El presupuesto total se mantiene, se redistribuye el monto entre los años 2024 y 2028</t>
  </si>
  <si>
    <t>Etiquetas de fila</t>
  </si>
  <si>
    <t>Total general</t>
  </si>
  <si>
    <t>Suma de B
Proposed budget revision (2024)</t>
  </si>
  <si>
    <t>Suma de Amount (USD) Year 2025</t>
  </si>
  <si>
    <t>Se utilizará mayor presupuesto del establecido inicialmente en el PRODOC para el 2024 ya que es necesario realizar viajes a Nambija, Zamora y la Maná para levantar información de manera conjunta con los técnicos del IIEGE/MAATE que posteriormente servirá de insumos para el plantamiento de consultorías</t>
  </si>
  <si>
    <t>Suma de Total PRODOC (USD)</t>
  </si>
  <si>
    <t>Suma de Amount (USD) Year 2026</t>
  </si>
  <si>
    <t>Suma de Amount (USD) Year 2027</t>
  </si>
  <si>
    <t>Suma de Amount (USD) Year 2028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</si>
</sst>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quot;$&quot;* #,##0.00_ ;_ &quot;$&quot;* \-#,##0.00_ ;_ &quot;$&quot;* &quot;-&quot;??_ ;_ @_ "/>
    <numFmt numFmtId="43" formatCode="_ * #,##0.00_ ;_ * \-#,##0.00_ ;_ * &quot;-&quot;??_ ;_ @_ "/>
    <numFmt numFmtId="164" formatCode="_-&quot;$&quot;* #,##0.00_-;\-&quot;$&quot;* #,##0.00_-;_-&quot;$&quot;* &quot;-&quot;??_-;_-@_-"/>
    <numFmt numFmtId="165" formatCode="_(* #,##0.00_);_(* \(#,##0.00\);_(* &quot;-&quot;??_);_(@_)"/>
  </numFmts>
  <fonts count="21">
    <font>
      <sz val="11"/>
      <color theme="1"/>
      <name val="Calibri"/>
      <family val="2"/>
      <scheme val="minor"/>
    </font>
    <font>
      <sz val="11"/>
      <color theme="1"/>
      <name val="Calibri"/>
      <family val="2"/>
      <scheme val="minor"/>
    </font>
    <font>
      <sz val="11"/>
      <color rgb="FF000000"/>
      <name val="Calibri"/>
      <family val="2"/>
    </font>
    <font>
      <b/>
      <sz val="12"/>
      <color rgb="FFFF0000"/>
      <name val="Calibri"/>
      <family val="2"/>
      <scheme val="minor"/>
    </font>
    <font>
      <sz val="12"/>
      <color rgb="FF000000"/>
      <name val="Calibri"/>
      <family val="2"/>
      <scheme val="minor"/>
    </font>
    <font>
      <sz val="12"/>
      <name val="Calibri"/>
      <family val="2"/>
      <scheme val="minor"/>
    </font>
    <font>
      <b/>
      <sz val="12"/>
      <name val="Calibri"/>
      <family val="2"/>
      <scheme val="minor"/>
    </font>
    <font>
      <b/>
      <sz val="12"/>
      <color theme="0"/>
      <name val="Calibri"/>
      <family val="2"/>
      <scheme val="minor"/>
    </font>
    <font>
      <b/>
      <sz val="10"/>
      <color theme="0"/>
      <name val="Calibri"/>
      <family val="2"/>
      <scheme val="minor"/>
    </font>
    <font>
      <sz val="10"/>
      <color rgb="FF000000"/>
      <name val="Calibri"/>
      <family val="2"/>
      <scheme val="minor"/>
    </font>
    <font>
      <b/>
      <i/>
      <sz val="10"/>
      <color theme="0"/>
      <name val="Calibri"/>
      <family val="2"/>
      <scheme val="minor"/>
    </font>
    <font>
      <sz val="10"/>
      <color theme="0"/>
      <name val="Calibri"/>
      <family val="2"/>
      <scheme val="minor"/>
    </font>
    <font>
      <i/>
      <sz val="10"/>
      <color theme="0"/>
      <name val="Calibri"/>
      <family val="2"/>
      <scheme val="minor"/>
    </font>
    <font>
      <sz val="12"/>
      <color theme="1"/>
      <name val="Calibri"/>
      <family val="2"/>
      <scheme val="minor"/>
    </font>
    <font>
      <b/>
      <sz val="12"/>
      <color theme="1"/>
      <name val="Calibri"/>
      <family val="2"/>
      <scheme val="minor"/>
    </font>
    <font>
      <b/>
      <sz val="12"/>
      <color rgb="FF000000"/>
      <name val="Calibri"/>
      <family val="2"/>
      <scheme val="minor"/>
    </font>
    <font>
      <b/>
      <i/>
      <sz val="12"/>
      <color theme="1"/>
      <name val="Calibri"/>
      <family val="2"/>
      <scheme val="minor"/>
    </font>
    <font>
      <b/>
      <i/>
      <sz val="12"/>
      <name val="Calibri"/>
      <family val="2"/>
      <scheme val="minor"/>
    </font>
    <font>
      <b/>
      <sz val="10"/>
      <name val="Arial Unicode MS"/>
    </font>
    <font>
      <sz val="8"/>
      <name val="Calibri"/>
      <family val="2"/>
      <scheme val="minor"/>
    </font>
    <font>
      <b/>
      <sz val="11"/>
      <color theme="1"/>
      <name val="Calibri"/>
      <family val="2"/>
      <scheme val="minor"/>
    </font>
  </fonts>
  <fills count="21">
    <fill>
      <patternFill patternType="none"/>
    </fill>
    <fill>
      <patternFill patternType="gray125"/>
    </fill>
    <fill>
      <patternFill patternType="solid">
        <fgColor indexed="26"/>
        <bgColor indexed="64"/>
      </patternFill>
    </fill>
    <fill>
      <patternFill patternType="solid">
        <fgColor theme="6" tint="-0.499984740745262"/>
        <bgColor indexed="64"/>
      </patternFill>
    </fill>
    <fill>
      <patternFill patternType="solid">
        <fgColor theme="6" tint="-0.249977111117893"/>
        <bgColor indexed="64"/>
      </patternFill>
    </fill>
    <fill>
      <patternFill patternType="solid">
        <fgColor theme="5" tint="-0.249977111117893"/>
        <bgColor indexed="64"/>
      </patternFill>
    </fill>
    <fill>
      <patternFill patternType="solid">
        <fgColor rgb="FF00B0F0"/>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indexed="2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auto="1"/>
      </left>
      <right style="thin">
        <color auto="1"/>
      </right>
      <top style="thin">
        <color auto="1"/>
      </top>
      <bottom style="double">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double">
        <color auto="1"/>
      </top>
      <bottom style="double">
        <color auto="1"/>
      </bottom>
      <diagonal/>
    </border>
    <border>
      <left style="double">
        <color indexed="64"/>
      </left>
      <right style="double">
        <color indexed="64"/>
      </right>
      <top style="double">
        <color indexed="64"/>
      </top>
      <bottom style="double">
        <color indexed="64"/>
      </bottom>
      <diagonal/>
    </border>
    <border>
      <left/>
      <right/>
      <top style="thin">
        <color indexed="64"/>
      </top>
      <bottom style="double">
        <color indexed="64"/>
      </bottom>
      <diagonal/>
    </border>
    <border>
      <left style="thin">
        <color rgb="FF000000"/>
      </left>
      <right style="thin">
        <color auto="1"/>
      </right>
      <top style="thin">
        <color indexed="64"/>
      </top>
      <bottom style="double">
        <color indexed="64"/>
      </bottom>
      <diagonal/>
    </border>
    <border>
      <left style="thin">
        <color indexed="64"/>
      </left>
      <right style="thin">
        <color rgb="FF000000"/>
      </right>
      <top style="thin">
        <color indexed="64"/>
      </top>
      <bottom style="double">
        <color indexed="64"/>
      </bottom>
      <diagonal/>
    </border>
    <border>
      <left style="thin">
        <color rgb="FF000000"/>
      </left>
      <right style="thin">
        <color rgb="FF000000"/>
      </right>
      <top style="thin">
        <color indexed="64"/>
      </top>
      <bottom style="double">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double">
        <color indexed="64"/>
      </bottom>
      <diagonal/>
    </border>
    <border>
      <left/>
      <right style="thin">
        <color rgb="FF000000"/>
      </right>
      <top style="thin">
        <color indexed="64"/>
      </top>
      <bottom style="double">
        <color indexed="64"/>
      </bottom>
      <diagonal/>
    </border>
    <border>
      <left style="thin">
        <color indexed="64"/>
      </left>
      <right/>
      <top/>
      <bottom style="thin">
        <color indexed="64"/>
      </bottom>
      <diagonal/>
    </border>
    <border>
      <left/>
      <right style="thin">
        <color indexed="64"/>
      </right>
      <top style="thin">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xf numFmtId="0" fontId="1" fillId="0" borderId="0"/>
    <xf numFmtId="165" fontId="1" fillId="0" borderId="0" applyFont="0" applyFill="0" applyBorder="0" applyAlignment="0" applyProtection="0"/>
    <xf numFmtId="164" fontId="1" fillId="0" borderId="0" applyFont="0" applyFill="0" applyBorder="0" applyAlignment="0" applyProtection="0"/>
  </cellStyleXfs>
  <cellXfs count="239">
    <xf numFmtId="0" fontId="0" fillId="0" borderId="0" xfId="0"/>
    <xf numFmtId="0" fontId="4" fillId="0" borderId="0" xfId="3" applyFont="1"/>
    <xf numFmtId="43" fontId="5" fillId="0" borderId="0" xfId="1" applyFont="1"/>
    <xf numFmtId="0" fontId="5" fillId="0" borderId="0" xfId="3" applyFont="1"/>
    <xf numFmtId="0" fontId="5" fillId="0" borderId="0" xfId="3" applyFont="1" applyAlignment="1">
      <alignment horizontal="center"/>
    </xf>
    <xf numFmtId="0" fontId="6" fillId="2" borderId="1" xfId="3" applyFont="1" applyFill="1" applyBorder="1" applyAlignment="1">
      <alignment vertical="center" wrapText="1"/>
    </xf>
    <xf numFmtId="2" fontId="7" fillId="3" borderId="2" xfId="3" applyNumberFormat="1" applyFont="1" applyFill="1" applyBorder="1"/>
    <xf numFmtId="0" fontId="8" fillId="3" borderId="1" xfId="3" applyFont="1" applyFill="1" applyBorder="1" applyAlignment="1">
      <alignment horizontal="center" vertical="center" wrapText="1"/>
    </xf>
    <xf numFmtId="0" fontId="9" fillId="0" borderId="0" xfId="3" applyFont="1"/>
    <xf numFmtId="3" fontId="8" fillId="4" borderId="1" xfId="3" applyNumberFormat="1" applyFont="1" applyFill="1" applyBorder="1" applyAlignment="1">
      <alignment horizontal="center" vertical="center" wrapText="1"/>
    </xf>
    <xf numFmtId="43" fontId="8" fillId="6" borderId="1" xfId="1" applyFont="1" applyFill="1" applyBorder="1" applyAlignment="1">
      <alignment horizontal="center" vertical="center" wrapText="1"/>
    </xf>
    <xf numFmtId="0" fontId="8" fillId="5" borderId="1" xfId="3" applyFont="1" applyFill="1" applyBorder="1" applyAlignment="1">
      <alignment horizontal="center" vertical="center" wrapText="1"/>
    </xf>
    <xf numFmtId="3" fontId="8" fillId="5" borderId="1" xfId="3" applyNumberFormat="1" applyFont="1" applyFill="1" applyBorder="1" applyAlignment="1">
      <alignment horizontal="center" vertical="center" wrapText="1"/>
    </xf>
    <xf numFmtId="43" fontId="8" fillId="5" borderId="1" xfId="1" applyFont="1" applyFill="1" applyBorder="1" applyAlignment="1">
      <alignment horizontal="center" vertical="center" wrapText="1"/>
    </xf>
    <xf numFmtId="0" fontId="13" fillId="8" borderId="2" xfId="4" applyFont="1" applyFill="1" applyBorder="1" applyAlignment="1">
      <alignment vertical="center" wrapText="1"/>
    </xf>
    <xf numFmtId="0" fontId="13" fillId="8" borderId="1" xfId="4" applyFont="1" applyFill="1" applyBorder="1" applyAlignment="1">
      <alignment horizontal="center" vertical="center" wrapText="1"/>
    </xf>
    <xf numFmtId="0" fontId="13" fillId="0" borderId="1" xfId="5" applyNumberFormat="1" applyFont="1" applyFill="1" applyBorder="1" applyAlignment="1">
      <alignment horizontal="center" vertical="center" wrapText="1"/>
    </xf>
    <xf numFmtId="0" fontId="13" fillId="0" borderId="1" xfId="5" applyNumberFormat="1" applyFont="1" applyFill="1" applyBorder="1" applyAlignment="1">
      <alignment horizontal="left" vertical="center" wrapText="1"/>
    </xf>
    <xf numFmtId="0" fontId="13" fillId="0" borderId="0" xfId="0" applyFont="1"/>
    <xf numFmtId="9" fontId="13" fillId="0" borderId="1" xfId="2" applyFont="1" applyFill="1" applyBorder="1" applyAlignment="1">
      <alignment horizontal="center" vertical="center" wrapText="1"/>
    </xf>
    <xf numFmtId="0" fontId="13" fillId="8" borderId="3" xfId="4" applyFont="1" applyFill="1" applyBorder="1" applyAlignment="1">
      <alignment horizontal="center" vertical="center"/>
    </xf>
    <xf numFmtId="0" fontId="13" fillId="0" borderId="2" xfId="5" applyNumberFormat="1" applyFont="1" applyFill="1" applyBorder="1" applyAlignment="1">
      <alignment horizontal="center" vertical="center" wrapText="1"/>
    </xf>
    <xf numFmtId="0" fontId="13" fillId="0" borderId="2" xfId="5" applyNumberFormat="1" applyFont="1" applyFill="1" applyBorder="1" applyAlignment="1">
      <alignment horizontal="left" vertical="center" wrapText="1"/>
    </xf>
    <xf numFmtId="43" fontId="14" fillId="9" borderId="4" xfId="1" applyFont="1" applyFill="1" applyBorder="1"/>
    <xf numFmtId="0" fontId="14" fillId="9" borderId="4" xfId="5" applyNumberFormat="1" applyFont="1" applyFill="1" applyBorder="1"/>
    <xf numFmtId="0" fontId="14" fillId="9" borderId="4" xfId="5" applyNumberFormat="1" applyFont="1" applyFill="1" applyBorder="1" applyAlignment="1">
      <alignment horizontal="left"/>
    </xf>
    <xf numFmtId="0" fontId="13" fillId="10" borderId="2" xfId="4" applyFont="1" applyFill="1" applyBorder="1" applyAlignment="1">
      <alignment vertical="center" wrapText="1"/>
    </xf>
    <xf numFmtId="0" fontId="13" fillId="10" borderId="1" xfId="4" applyFont="1" applyFill="1" applyBorder="1" applyAlignment="1">
      <alignment horizontal="center" vertical="center" wrapText="1"/>
    </xf>
    <xf numFmtId="9" fontId="13" fillId="0" borderId="5" xfId="2" applyFont="1" applyFill="1" applyBorder="1" applyAlignment="1">
      <alignment horizontal="center" vertical="center" wrapText="1"/>
    </xf>
    <xf numFmtId="165" fontId="5" fillId="0" borderId="0" xfId="4" applyNumberFormat="1" applyFont="1"/>
    <xf numFmtId="9" fontId="5" fillId="0" borderId="0" xfId="2" applyFont="1" applyAlignment="1">
      <alignment horizontal="center"/>
    </xf>
    <xf numFmtId="43" fontId="5" fillId="0" borderId="0" xfId="1" applyFont="1" applyAlignment="1">
      <alignment horizontal="center"/>
    </xf>
    <xf numFmtId="0" fontId="5" fillId="0" borderId="0" xfId="4" applyFont="1"/>
    <xf numFmtId="0" fontId="5" fillId="0" borderId="0" xfId="4" applyFont="1" applyAlignment="1">
      <alignment horizontal="center"/>
    </xf>
    <xf numFmtId="0" fontId="6" fillId="0" borderId="7" xfId="4" applyFont="1" applyBorder="1"/>
    <xf numFmtId="9" fontId="6" fillId="0" borderId="7" xfId="2" applyFont="1" applyBorder="1" applyAlignment="1">
      <alignment horizontal="center"/>
    </xf>
    <xf numFmtId="0" fontId="6" fillId="0" borderId="7" xfId="4" applyFont="1" applyBorder="1" applyAlignment="1">
      <alignment horizontal="center"/>
    </xf>
    <xf numFmtId="165" fontId="5" fillId="0" borderId="0" xfId="3" applyNumberFormat="1" applyFont="1"/>
    <xf numFmtId="43" fontId="5" fillId="0" borderId="0" xfId="3" applyNumberFormat="1" applyFont="1"/>
    <xf numFmtId="0" fontId="17" fillId="0" borderId="0" xfId="3" applyFont="1" applyAlignment="1">
      <alignment horizontal="right"/>
    </xf>
    <xf numFmtId="0" fontId="6" fillId="0" borderId="0" xfId="3" applyFont="1"/>
    <xf numFmtId="0" fontId="15" fillId="0" borderId="0" xfId="3" applyFont="1" applyAlignment="1">
      <alignment horizontal="left"/>
    </xf>
    <xf numFmtId="43" fontId="4" fillId="0" borderId="0" xfId="1" applyFont="1"/>
    <xf numFmtId="43" fontId="4" fillId="0" borderId="0" xfId="3" applyNumberFormat="1" applyFont="1"/>
    <xf numFmtId="0" fontId="4" fillId="0" borderId="0" xfId="3" applyFont="1" applyAlignment="1">
      <alignment horizontal="center"/>
    </xf>
    <xf numFmtId="0" fontId="4" fillId="0" borderId="0" xfId="3" applyFont="1" applyAlignment="1">
      <alignment horizontal="center" vertical="center"/>
    </xf>
    <xf numFmtId="0" fontId="4" fillId="0" borderId="0" xfId="3" applyFont="1" applyAlignment="1">
      <alignment vertical="center"/>
    </xf>
    <xf numFmtId="43" fontId="4" fillId="0" borderId="0" xfId="1" applyFont="1" applyAlignment="1">
      <alignment vertical="center"/>
    </xf>
    <xf numFmtId="43" fontId="4" fillId="0" borderId="0" xfId="3" applyNumberFormat="1" applyFont="1" applyAlignment="1">
      <alignment vertical="center"/>
    </xf>
    <xf numFmtId="9" fontId="4" fillId="0" borderId="0" xfId="2" applyFont="1"/>
    <xf numFmtId="49" fontId="18" fillId="17" borderId="8" xfId="3" applyNumberFormat="1" applyFont="1" applyFill="1" applyBorder="1"/>
    <xf numFmtId="0" fontId="2" fillId="0" borderId="0" xfId="3"/>
    <xf numFmtId="49" fontId="18" fillId="0" borderId="0" xfId="3" applyNumberFormat="1" applyFont="1"/>
    <xf numFmtId="0" fontId="18" fillId="0" borderId="0" xfId="3" applyFont="1"/>
    <xf numFmtId="49" fontId="2" fillId="0" borderId="0" xfId="3" applyNumberFormat="1"/>
    <xf numFmtId="0" fontId="13" fillId="0" borderId="1" xfId="4" applyFont="1" applyBorder="1" applyAlignment="1">
      <alignment vertical="center"/>
    </xf>
    <xf numFmtId="0" fontId="13" fillId="11" borderId="1" xfId="4" applyFont="1" applyFill="1" applyBorder="1" applyAlignment="1">
      <alignment horizontal="center" vertical="center" wrapText="1"/>
    </xf>
    <xf numFmtId="0" fontId="13" fillId="13" borderId="1" xfId="4" applyFont="1" applyFill="1" applyBorder="1" applyAlignment="1">
      <alignment horizontal="center" vertical="center" wrapText="1"/>
    </xf>
    <xf numFmtId="0" fontId="13" fillId="15" borderId="1" xfId="4" applyFont="1" applyFill="1" applyBorder="1" applyAlignment="1">
      <alignment horizontal="center" vertical="center" wrapText="1"/>
    </xf>
    <xf numFmtId="9" fontId="13" fillId="18" borderId="5" xfId="2" applyFont="1" applyFill="1" applyBorder="1" applyAlignment="1">
      <alignment horizontal="center" vertical="center" wrapText="1"/>
    </xf>
    <xf numFmtId="0" fontId="13" fillId="18" borderId="0" xfId="5" applyNumberFormat="1" applyFont="1" applyFill="1" applyBorder="1" applyAlignment="1">
      <alignment horizontal="left" vertical="center" wrapText="1"/>
    </xf>
    <xf numFmtId="43" fontId="14" fillId="0" borderId="0" xfId="1" applyFont="1" applyFill="1" applyBorder="1"/>
    <xf numFmtId="0" fontId="13" fillId="8" borderId="2" xfId="4" applyFont="1" applyFill="1" applyBorder="1" applyAlignment="1">
      <alignment horizontal="center" vertical="center" wrapText="1"/>
    </xf>
    <xf numFmtId="0" fontId="14" fillId="9" borderId="9" xfId="4" applyFont="1" applyFill="1" applyBorder="1"/>
    <xf numFmtId="0" fontId="13" fillId="10" borderId="2" xfId="4" applyFont="1" applyFill="1" applyBorder="1" applyAlignment="1">
      <alignment horizontal="center" vertical="center" wrapText="1"/>
    </xf>
    <xf numFmtId="0" fontId="14" fillId="7" borderId="9" xfId="4" applyFont="1" applyFill="1" applyBorder="1"/>
    <xf numFmtId="9" fontId="14" fillId="7" borderId="12" xfId="2" applyFont="1" applyFill="1" applyBorder="1" applyAlignment="1">
      <alignment horizontal="center"/>
    </xf>
    <xf numFmtId="0" fontId="14" fillId="7" borderId="12" xfId="5" applyNumberFormat="1" applyFont="1" applyFill="1" applyBorder="1"/>
    <xf numFmtId="0" fontId="14" fillId="12" borderId="9" xfId="4" applyFont="1" applyFill="1" applyBorder="1"/>
    <xf numFmtId="9" fontId="14" fillId="12" borderId="12" xfId="2" applyFont="1" applyFill="1" applyBorder="1" applyAlignment="1">
      <alignment horizontal="center"/>
    </xf>
    <xf numFmtId="0" fontId="14" fillId="12" borderId="12" xfId="5" applyNumberFormat="1" applyFont="1" applyFill="1" applyBorder="1"/>
    <xf numFmtId="0" fontId="14" fillId="14" borderId="9" xfId="4" applyFont="1" applyFill="1" applyBorder="1"/>
    <xf numFmtId="0" fontId="14" fillId="16" borderId="12" xfId="5" applyNumberFormat="1" applyFont="1" applyFill="1" applyBorder="1"/>
    <xf numFmtId="9" fontId="14" fillId="16" borderId="12" xfId="2" applyFont="1" applyFill="1" applyBorder="1" applyAlignment="1">
      <alignment horizontal="center"/>
    </xf>
    <xf numFmtId="0" fontId="13" fillId="0" borderId="0" xfId="0" applyFont="1" applyAlignment="1">
      <alignment vertical="center"/>
    </xf>
    <xf numFmtId="0" fontId="13" fillId="0" borderId="1" xfId="4" applyFont="1" applyBorder="1" applyAlignment="1">
      <alignment vertical="center" wrapText="1"/>
    </xf>
    <xf numFmtId="2" fontId="7" fillId="3" borderId="2" xfId="3" applyNumberFormat="1" applyFont="1" applyFill="1" applyBorder="1" applyAlignment="1">
      <alignment horizontal="center"/>
    </xf>
    <xf numFmtId="0" fontId="14" fillId="9" borderId="4" xfId="4" applyFont="1" applyFill="1" applyBorder="1" applyAlignment="1">
      <alignment horizontal="center"/>
    </xf>
    <xf numFmtId="0" fontId="13" fillId="7" borderId="11" xfId="4" applyFont="1" applyFill="1" applyBorder="1" applyAlignment="1">
      <alignment horizontal="center"/>
    </xf>
    <xf numFmtId="0" fontId="13" fillId="12" borderId="10" xfId="4" applyFont="1" applyFill="1" applyBorder="1" applyAlignment="1">
      <alignment horizontal="center" vertical="center" wrapText="1"/>
    </xf>
    <xf numFmtId="0" fontId="5" fillId="12" borderId="4" xfId="4" applyFont="1" applyFill="1" applyBorder="1" applyAlignment="1">
      <alignment horizontal="center" vertical="center" wrapText="1"/>
    </xf>
    <xf numFmtId="0" fontId="5" fillId="12" borderId="11" xfId="4" applyFont="1" applyFill="1" applyBorder="1" applyAlignment="1">
      <alignment horizontal="center"/>
    </xf>
    <xf numFmtId="0" fontId="13" fillId="14" borderId="10" xfId="4" applyFont="1" applyFill="1" applyBorder="1" applyAlignment="1">
      <alignment horizontal="center" vertical="center"/>
    </xf>
    <xf numFmtId="0" fontId="13" fillId="14" borderId="4" xfId="4" applyFont="1" applyFill="1" applyBorder="1" applyAlignment="1">
      <alignment horizontal="center" vertical="center"/>
    </xf>
    <xf numFmtId="0" fontId="13" fillId="14" borderId="11" xfId="4" applyFont="1" applyFill="1" applyBorder="1" applyAlignment="1">
      <alignment horizontal="center"/>
    </xf>
    <xf numFmtId="0" fontId="13" fillId="11" borderId="1" xfId="4" applyFont="1" applyFill="1" applyBorder="1" applyAlignment="1">
      <alignment vertical="center" wrapText="1"/>
    </xf>
    <xf numFmtId="0" fontId="13" fillId="13" borderId="1" xfId="4" applyFont="1" applyFill="1" applyBorder="1" applyAlignment="1">
      <alignment vertical="center" wrapText="1"/>
    </xf>
    <xf numFmtId="0" fontId="13" fillId="15" borderId="1" xfId="4" applyFont="1" applyFill="1" applyBorder="1" applyAlignment="1">
      <alignment vertical="center" wrapText="1"/>
    </xf>
    <xf numFmtId="0" fontId="13" fillId="10" borderId="3" xfId="4" applyFont="1" applyFill="1" applyBorder="1" applyAlignment="1">
      <alignment horizontal="center" vertical="center"/>
    </xf>
    <xf numFmtId="0" fontId="13" fillId="10" borderId="1" xfId="4" applyFont="1" applyFill="1" applyBorder="1" applyAlignment="1">
      <alignment horizontal="center" vertical="center"/>
    </xf>
    <xf numFmtId="0" fontId="13" fillId="11" borderId="1" xfId="4" applyFont="1" applyFill="1" applyBorder="1" applyAlignment="1">
      <alignment horizontal="center" vertical="center"/>
    </xf>
    <xf numFmtId="9" fontId="14" fillId="18" borderId="1" xfId="2" applyFont="1" applyFill="1" applyBorder="1" applyAlignment="1">
      <alignment horizontal="center"/>
    </xf>
    <xf numFmtId="0" fontId="13" fillId="15" borderId="1" xfId="4" applyFont="1" applyFill="1" applyBorder="1" applyAlignment="1">
      <alignment horizontal="center" vertical="center"/>
    </xf>
    <xf numFmtId="0" fontId="13" fillId="0" borderId="6" xfId="4" applyFont="1" applyBorder="1" applyAlignment="1">
      <alignment vertical="center" wrapText="1"/>
    </xf>
    <xf numFmtId="0" fontId="5" fillId="0" borderId="1" xfId="4" applyFont="1" applyBorder="1" applyAlignment="1">
      <alignment vertical="center"/>
    </xf>
    <xf numFmtId="43" fontId="4" fillId="0" borderId="0" xfId="1" applyFont="1" applyAlignment="1">
      <alignment horizontal="center"/>
    </xf>
    <xf numFmtId="43" fontId="4" fillId="0" borderId="0" xfId="1" applyFont="1" applyAlignment="1">
      <alignment horizontal="center" vertical="center"/>
    </xf>
    <xf numFmtId="0" fontId="6" fillId="7" borderId="1" xfId="3" applyFont="1" applyFill="1" applyBorder="1" applyAlignment="1">
      <alignment horizontal="center" vertical="center" wrapText="1"/>
    </xf>
    <xf numFmtId="9" fontId="13" fillId="0" borderId="6" xfId="2" applyFont="1" applyFill="1" applyBorder="1" applyAlignment="1">
      <alignment horizontal="center" vertical="center" wrapText="1"/>
    </xf>
    <xf numFmtId="0" fontId="13" fillId="0" borderId="6" xfId="5" applyNumberFormat="1" applyFont="1" applyFill="1" applyBorder="1" applyAlignment="1">
      <alignment horizontal="center" vertical="center" wrapText="1"/>
    </xf>
    <xf numFmtId="0" fontId="13" fillId="0" borderId="6" xfId="5" applyNumberFormat="1" applyFont="1" applyFill="1" applyBorder="1" applyAlignment="1">
      <alignment horizontal="left" vertical="center" wrapText="1"/>
    </xf>
    <xf numFmtId="0" fontId="13" fillId="11" borderId="6" xfId="4" applyFont="1" applyFill="1" applyBorder="1" applyAlignment="1">
      <alignment vertical="center" wrapText="1"/>
    </xf>
    <xf numFmtId="0" fontId="13" fillId="11" borderId="6" xfId="4" applyFont="1" applyFill="1" applyBorder="1" applyAlignment="1">
      <alignment horizontal="center" vertical="center" wrapText="1"/>
    </xf>
    <xf numFmtId="0" fontId="13" fillId="0" borderId="6" xfId="4" applyFont="1" applyBorder="1" applyAlignment="1">
      <alignment vertical="center"/>
    </xf>
    <xf numFmtId="0" fontId="13" fillId="7" borderId="17" xfId="4" applyFont="1" applyFill="1" applyBorder="1" applyAlignment="1">
      <alignment horizontal="center" vertical="center" wrapText="1"/>
    </xf>
    <xf numFmtId="0" fontId="13" fillId="7" borderId="10" xfId="4" applyFont="1" applyFill="1" applyBorder="1" applyAlignment="1">
      <alignment horizontal="center" vertical="center" wrapText="1"/>
    </xf>
    <xf numFmtId="0" fontId="13" fillId="7" borderId="4" xfId="4" applyFont="1" applyFill="1" applyBorder="1" applyAlignment="1">
      <alignment horizontal="center" vertical="center" wrapText="1"/>
    </xf>
    <xf numFmtId="9" fontId="13" fillId="0" borderId="18" xfId="2" applyFont="1" applyFill="1" applyBorder="1" applyAlignment="1">
      <alignment horizontal="center" vertical="center" wrapText="1"/>
    </xf>
    <xf numFmtId="0" fontId="13" fillId="13" borderId="6" xfId="4" applyFont="1" applyFill="1" applyBorder="1" applyAlignment="1">
      <alignment vertical="center" wrapText="1"/>
    </xf>
    <xf numFmtId="0" fontId="13" fillId="13" borderId="6" xfId="4" applyFont="1" applyFill="1" applyBorder="1" applyAlignment="1">
      <alignment horizontal="center" vertical="center" wrapText="1"/>
    </xf>
    <xf numFmtId="9" fontId="14" fillId="18" borderId="6" xfId="2" applyFont="1" applyFill="1" applyBorder="1" applyAlignment="1">
      <alignment horizontal="center"/>
    </xf>
    <xf numFmtId="9" fontId="14" fillId="14" borderId="12" xfId="2" applyFont="1" applyFill="1" applyBorder="1" applyAlignment="1">
      <alignment horizontal="center"/>
    </xf>
    <xf numFmtId="0" fontId="14" fillId="14" borderId="12" xfId="5" applyNumberFormat="1" applyFont="1" applyFill="1" applyBorder="1"/>
    <xf numFmtId="164" fontId="13" fillId="0" borderId="1" xfId="6" applyFont="1" applyFill="1" applyBorder="1" applyAlignment="1">
      <alignment horizontal="center" vertical="center" wrapText="1"/>
    </xf>
    <xf numFmtId="164" fontId="13" fillId="18" borderId="1" xfId="6" applyFont="1" applyFill="1" applyBorder="1" applyAlignment="1">
      <alignment horizontal="center" vertical="center" wrapText="1"/>
    </xf>
    <xf numFmtId="164" fontId="13" fillId="18" borderId="1" xfId="6" applyFont="1" applyFill="1" applyBorder="1" applyAlignment="1">
      <alignment vertical="center"/>
    </xf>
    <xf numFmtId="164" fontId="14" fillId="9" borderId="4" xfId="6" applyFont="1" applyFill="1" applyBorder="1"/>
    <xf numFmtId="164" fontId="14" fillId="7" borderId="12" xfId="6" applyFont="1" applyFill="1" applyBorder="1"/>
    <xf numFmtId="164" fontId="13" fillId="18" borderId="6" xfId="6" applyFont="1" applyFill="1" applyBorder="1" applyAlignment="1">
      <alignment horizontal="center" vertical="center" wrapText="1"/>
    </xf>
    <xf numFmtId="164" fontId="13" fillId="18" borderId="2" xfId="6" applyFont="1" applyFill="1" applyBorder="1" applyAlignment="1">
      <alignment vertical="center"/>
    </xf>
    <xf numFmtId="164" fontId="14" fillId="12" borderId="12" xfId="6" applyFont="1" applyFill="1" applyBorder="1"/>
    <xf numFmtId="164" fontId="14" fillId="14" borderId="16" xfId="6" applyFont="1" applyFill="1" applyBorder="1"/>
    <xf numFmtId="164" fontId="14" fillId="16" borderId="12" xfId="6" applyFont="1" applyFill="1" applyBorder="1"/>
    <xf numFmtId="164" fontId="6" fillId="0" borderId="7" xfId="6" applyFont="1" applyBorder="1"/>
    <xf numFmtId="164" fontId="13" fillId="0" borderId="6" xfId="6" applyFont="1" applyFill="1" applyBorder="1" applyAlignment="1">
      <alignment horizontal="center" vertical="center" wrapText="1"/>
    </xf>
    <xf numFmtId="164" fontId="13" fillId="0" borderId="1" xfId="6" applyFont="1" applyFill="1" applyBorder="1"/>
    <xf numFmtId="164" fontId="16" fillId="18" borderId="2" xfId="6" applyFont="1" applyFill="1" applyBorder="1"/>
    <xf numFmtId="164" fontId="14" fillId="14" borderId="12" xfId="6" applyFont="1" applyFill="1" applyBorder="1"/>
    <xf numFmtId="164" fontId="14" fillId="18" borderId="6" xfId="6" applyFont="1" applyFill="1" applyBorder="1"/>
    <xf numFmtId="164" fontId="14" fillId="18" borderId="1" xfId="6" applyFont="1" applyFill="1" applyBorder="1"/>
    <xf numFmtId="164" fontId="13" fillId="18" borderId="1" xfId="6" applyFont="1" applyFill="1" applyBorder="1"/>
    <xf numFmtId="164" fontId="14" fillId="9" borderId="4" xfId="6" applyFont="1" applyFill="1" applyBorder="1" applyAlignment="1">
      <alignment horizontal="center"/>
    </xf>
    <xf numFmtId="164" fontId="13" fillId="18" borderId="6" xfId="6" applyFont="1" applyFill="1" applyBorder="1" applyAlignment="1">
      <alignment vertical="center"/>
    </xf>
    <xf numFmtId="164" fontId="14" fillId="7" borderId="12" xfId="6" applyFont="1" applyFill="1" applyBorder="1" applyAlignment="1">
      <alignment horizontal="center"/>
    </xf>
    <xf numFmtId="164" fontId="14" fillId="12" borderId="12" xfId="6" applyFont="1" applyFill="1" applyBorder="1" applyAlignment="1">
      <alignment horizontal="center"/>
    </xf>
    <xf numFmtId="164" fontId="14" fillId="14" borderId="12" xfId="6" applyFont="1" applyFill="1" applyBorder="1" applyAlignment="1">
      <alignment horizontal="center"/>
    </xf>
    <xf numFmtId="164" fontId="14" fillId="18" borderId="6" xfId="6" applyFont="1" applyFill="1" applyBorder="1" applyAlignment="1">
      <alignment vertical="center"/>
    </xf>
    <xf numFmtId="164" fontId="13" fillId="18" borderId="6" xfId="6" applyFont="1" applyFill="1" applyBorder="1" applyAlignment="1">
      <alignment horizontal="center"/>
    </xf>
    <xf numFmtId="164" fontId="14" fillId="18" borderId="1" xfId="6" applyFont="1" applyFill="1" applyBorder="1" applyAlignment="1">
      <alignment vertical="center"/>
    </xf>
    <xf numFmtId="164" fontId="13" fillId="18" borderId="1" xfId="6" applyFont="1" applyFill="1" applyBorder="1" applyAlignment="1">
      <alignment horizontal="center"/>
    </xf>
    <xf numFmtId="164" fontId="13" fillId="18" borderId="1" xfId="6" applyFont="1" applyFill="1" applyBorder="1" applyAlignment="1">
      <alignment horizontal="center" vertical="center"/>
    </xf>
    <xf numFmtId="164" fontId="13" fillId="0" borderId="2" xfId="6" applyFont="1" applyFill="1" applyBorder="1" applyAlignment="1">
      <alignment horizontal="center" vertical="center"/>
    </xf>
    <xf numFmtId="164" fontId="13" fillId="0" borderId="2" xfId="6" applyFont="1" applyFill="1" applyBorder="1" applyAlignment="1">
      <alignment horizontal="center"/>
    </xf>
    <xf numFmtId="164" fontId="14" fillId="16" borderId="12" xfId="6" applyFont="1" applyFill="1" applyBorder="1" applyAlignment="1">
      <alignment horizontal="center"/>
    </xf>
    <xf numFmtId="164" fontId="6" fillId="0" borderId="7" xfId="6" applyFont="1" applyBorder="1" applyAlignment="1">
      <alignment horizontal="center"/>
    </xf>
    <xf numFmtId="0" fontId="4" fillId="0" borderId="1" xfId="3" applyFont="1" applyBorder="1" applyAlignment="1">
      <alignment horizontal="left" vertical="center" wrapText="1"/>
    </xf>
    <xf numFmtId="0" fontId="14" fillId="7" borderId="10" xfId="5" applyNumberFormat="1" applyFont="1" applyFill="1" applyBorder="1" applyAlignment="1">
      <alignment horizontal="left"/>
    </xf>
    <xf numFmtId="0" fontId="14" fillId="12" borderId="10" xfId="5" applyNumberFormat="1" applyFont="1" applyFill="1" applyBorder="1" applyAlignment="1">
      <alignment horizontal="left"/>
    </xf>
    <xf numFmtId="0" fontId="14" fillId="14" borderId="10" xfId="5" applyNumberFormat="1" applyFont="1" applyFill="1" applyBorder="1" applyAlignment="1">
      <alignment horizontal="left"/>
    </xf>
    <xf numFmtId="164" fontId="13" fillId="0" borderId="1" xfId="6" applyFont="1" applyFill="1" applyBorder="1" applyAlignment="1">
      <alignment horizontal="center"/>
    </xf>
    <xf numFmtId="164" fontId="14" fillId="7" borderId="11" xfId="6" applyFont="1" applyFill="1" applyBorder="1"/>
    <xf numFmtId="164" fontId="14" fillId="12" borderId="11" xfId="6" applyFont="1" applyFill="1" applyBorder="1"/>
    <xf numFmtId="164" fontId="14" fillId="14" borderId="11" xfId="6" applyFont="1" applyFill="1" applyBorder="1"/>
    <xf numFmtId="0" fontId="7" fillId="4" borderId="15" xfId="3" applyFont="1" applyFill="1" applyBorder="1"/>
    <xf numFmtId="43" fontId="7" fillId="4" borderId="15" xfId="1" applyFont="1" applyFill="1" applyBorder="1"/>
    <xf numFmtId="0" fontId="7" fillId="5" borderId="15" xfId="3" applyFont="1" applyFill="1" applyBorder="1"/>
    <xf numFmtId="43" fontId="7" fillId="5" borderId="15" xfId="1" applyFont="1" applyFill="1" applyBorder="1"/>
    <xf numFmtId="0" fontId="7" fillId="5" borderId="19" xfId="3" applyFont="1" applyFill="1" applyBorder="1"/>
    <xf numFmtId="0" fontId="4" fillId="18" borderId="0" xfId="3" applyFont="1" applyFill="1" applyBorder="1" applyAlignment="1">
      <alignment horizontal="left"/>
    </xf>
    <xf numFmtId="164" fontId="14" fillId="7" borderId="10" xfId="6" applyFont="1" applyFill="1" applyBorder="1"/>
    <xf numFmtId="164" fontId="14" fillId="12" borderId="10" xfId="6" applyFont="1" applyFill="1" applyBorder="1"/>
    <xf numFmtId="164" fontId="14" fillId="14" borderId="4" xfId="6" applyFont="1" applyFill="1" applyBorder="1"/>
    <xf numFmtId="164" fontId="14" fillId="16" borderId="10" xfId="6" applyFont="1" applyFill="1" applyBorder="1"/>
    <xf numFmtId="0" fontId="14" fillId="9" borderId="16" xfId="4" applyFont="1" applyFill="1" applyBorder="1"/>
    <xf numFmtId="0" fontId="14" fillId="7" borderId="16" xfId="4" applyFont="1" applyFill="1" applyBorder="1"/>
    <xf numFmtId="0" fontId="14" fillId="12" borderId="16" xfId="4" applyFont="1" applyFill="1" applyBorder="1"/>
    <xf numFmtId="0" fontId="14" fillId="14" borderId="16" xfId="4" applyFont="1" applyFill="1" applyBorder="1"/>
    <xf numFmtId="164" fontId="5" fillId="0" borderId="1" xfId="6" applyFont="1" applyFill="1" applyBorder="1" applyAlignment="1">
      <alignment horizontal="center" vertical="center" wrapText="1"/>
    </xf>
    <xf numFmtId="0" fontId="0" fillId="0" borderId="0" xfId="0" applyAlignment="1">
      <alignment horizontal="center"/>
    </xf>
    <xf numFmtId="164" fontId="0" fillId="0" borderId="0" xfId="6" applyFont="1" applyAlignment="1">
      <alignment horizontal="center"/>
    </xf>
    <xf numFmtId="44" fontId="0" fillId="0" borderId="0" xfId="0" applyNumberFormat="1"/>
    <xf numFmtId="44" fontId="0" fillId="0" borderId="0" xfId="0" applyNumberFormat="1" applyAlignment="1">
      <alignment horizontal="center"/>
    </xf>
    <xf numFmtId="44" fontId="20" fillId="0" borderId="0" xfId="0" applyNumberFormat="1" applyFont="1"/>
    <xf numFmtId="0" fontId="14" fillId="15" borderId="1" xfId="4" applyFont="1" applyFill="1" applyBorder="1" applyAlignment="1">
      <alignment vertical="center" wrapText="1"/>
    </xf>
    <xf numFmtId="0" fontId="14" fillId="15" borderId="1" xfId="4" applyFont="1" applyFill="1" applyBorder="1" applyAlignment="1">
      <alignment horizontal="center" vertical="center" wrapText="1"/>
    </xf>
    <xf numFmtId="164" fontId="14" fillId="0" borderId="1" xfId="6" applyFont="1" applyFill="1" applyBorder="1" applyAlignment="1">
      <alignment vertical="center"/>
    </xf>
    <xf numFmtId="164" fontId="14" fillId="0" borderId="1" xfId="6" applyFont="1" applyFill="1" applyBorder="1"/>
    <xf numFmtId="9" fontId="14" fillId="0" borderId="1" xfId="2" applyFont="1" applyFill="1" applyBorder="1" applyAlignment="1">
      <alignment horizontal="center"/>
    </xf>
    <xf numFmtId="164" fontId="13" fillId="0" borderId="1" xfId="6" applyFont="1" applyFill="1" applyBorder="1" applyAlignment="1">
      <alignment vertical="center"/>
    </xf>
    <xf numFmtId="164" fontId="13" fillId="0" borderId="1" xfId="6" applyFont="1" applyFill="1" applyBorder="1" applyAlignment="1">
      <alignment horizontal="center" vertical="center"/>
    </xf>
    <xf numFmtId="164" fontId="13" fillId="0" borderId="6" xfId="6" applyFont="1" applyFill="1" applyBorder="1" applyAlignment="1">
      <alignment vertical="center"/>
    </xf>
    <xf numFmtId="0" fontId="13" fillId="0" borderId="1" xfId="4" applyFont="1" applyFill="1" applyBorder="1" applyAlignment="1">
      <alignment vertical="center" wrapText="1"/>
    </xf>
    <xf numFmtId="0" fontId="6" fillId="2" borderId="1" xfId="3" applyFont="1" applyFill="1" applyBorder="1" applyAlignment="1">
      <alignment horizontal="left" vertical="center" wrapText="1"/>
    </xf>
    <xf numFmtId="2" fontId="7" fillId="3" borderId="14" xfId="3" applyNumberFormat="1" applyFont="1" applyFill="1" applyBorder="1"/>
    <xf numFmtId="0" fontId="4" fillId="18" borderId="0" xfId="3" applyFont="1" applyFill="1" applyBorder="1"/>
    <xf numFmtId="0" fontId="9" fillId="18" borderId="0" xfId="3" applyFont="1" applyFill="1" applyBorder="1"/>
    <xf numFmtId="0" fontId="4" fillId="18" borderId="0" xfId="3" applyFont="1" applyFill="1" applyBorder="1" applyAlignment="1">
      <alignment horizontal="left" vertical="center"/>
    </xf>
    <xf numFmtId="0" fontId="4" fillId="0" borderId="0" xfId="3" applyFont="1" applyFill="1" applyBorder="1" applyAlignment="1">
      <alignment horizontal="left"/>
    </xf>
    <xf numFmtId="0" fontId="5" fillId="18" borderId="0" xfId="3" applyFont="1" applyFill="1" applyBorder="1"/>
    <xf numFmtId="0" fontId="4" fillId="18" borderId="0" xfId="3" applyFont="1" applyFill="1" applyBorder="1" applyAlignment="1">
      <alignment vertical="center"/>
    </xf>
    <xf numFmtId="164" fontId="14" fillId="16" borderId="11" xfId="6" applyFont="1" applyFill="1" applyBorder="1"/>
    <xf numFmtId="0" fontId="0" fillId="0" borderId="0" xfId="0" pivotButton="1"/>
    <xf numFmtId="0" fontId="0" fillId="0" borderId="0" xfId="0" applyAlignment="1">
      <alignment horizontal="left"/>
    </xf>
    <xf numFmtId="0" fontId="0" fillId="0" borderId="0" xfId="0" applyNumberFormat="1"/>
    <xf numFmtId="0" fontId="14" fillId="16" borderId="4" xfId="4" applyFont="1" applyFill="1" applyBorder="1" applyAlignment="1">
      <alignment horizontal="left" vertical="center" wrapText="1"/>
    </xf>
    <xf numFmtId="0" fontId="13" fillId="16" borderId="10" xfId="4" applyFont="1" applyFill="1" applyBorder="1" applyAlignment="1">
      <alignment horizontal="center" vertical="center" wrapText="1"/>
    </xf>
    <xf numFmtId="0" fontId="5" fillId="16" borderId="4" xfId="4" applyFont="1" applyFill="1" applyBorder="1" applyAlignment="1">
      <alignment horizontal="center" vertical="center" wrapText="1"/>
    </xf>
    <xf numFmtId="0" fontId="5" fillId="16" borderId="11" xfId="4" applyFont="1" applyFill="1" applyBorder="1" applyAlignment="1">
      <alignment horizontal="center"/>
    </xf>
    <xf numFmtId="0" fontId="14" fillId="16" borderId="9" xfId="4" applyFont="1" applyFill="1" applyBorder="1"/>
    <xf numFmtId="0" fontId="4" fillId="16" borderId="0" xfId="3" applyFont="1" applyFill="1" applyBorder="1" applyAlignment="1">
      <alignment horizontal="left"/>
    </xf>
    <xf numFmtId="164" fontId="14" fillId="16" borderId="12" xfId="6" applyFont="1" applyFill="1" applyBorder="1" applyAlignment="1">
      <alignment vertical="center"/>
    </xf>
    <xf numFmtId="0" fontId="14" fillId="16" borderId="10" xfId="5" applyNumberFormat="1" applyFont="1" applyFill="1" applyBorder="1" applyAlignment="1">
      <alignment horizontal="left"/>
    </xf>
    <xf numFmtId="0" fontId="13" fillId="19" borderId="6" xfId="4" applyFont="1" applyFill="1" applyBorder="1" applyAlignment="1">
      <alignment vertical="center"/>
    </xf>
    <xf numFmtId="0" fontId="13" fillId="19" borderId="13" xfId="4" applyFont="1" applyFill="1" applyBorder="1" applyAlignment="1">
      <alignment horizontal="center" vertical="center" wrapText="1"/>
    </xf>
    <xf numFmtId="0" fontId="13" fillId="19" borderId="6" xfId="4" applyFont="1" applyFill="1" applyBorder="1" applyAlignment="1">
      <alignment horizontal="center" vertical="center"/>
    </xf>
    <xf numFmtId="0" fontId="13" fillId="19" borderId="1" xfId="4" applyFont="1" applyFill="1" applyBorder="1" applyAlignment="1">
      <alignment horizontal="center" vertical="center" wrapText="1"/>
    </xf>
    <xf numFmtId="0" fontId="13" fillId="19" borderId="1" xfId="4" applyFont="1" applyFill="1" applyBorder="1" applyAlignment="1">
      <alignment horizontal="center" vertical="center"/>
    </xf>
    <xf numFmtId="0" fontId="5" fillId="19" borderId="3" xfId="4" applyFont="1" applyFill="1" applyBorder="1" applyAlignment="1">
      <alignment horizontal="center" vertical="center"/>
    </xf>
    <xf numFmtId="0" fontId="14" fillId="20" borderId="11" xfId="4" applyFont="1" applyFill="1" applyBorder="1"/>
    <xf numFmtId="0" fontId="13" fillId="20" borderId="4" xfId="4" applyFont="1" applyFill="1" applyBorder="1" applyAlignment="1">
      <alignment horizontal="center" vertical="center" wrapText="1"/>
    </xf>
    <xf numFmtId="0" fontId="13" fillId="20" borderId="11" xfId="4" applyFont="1" applyFill="1" applyBorder="1" applyAlignment="1">
      <alignment horizontal="center"/>
    </xf>
    <xf numFmtId="0" fontId="14" fillId="20" borderId="12" xfId="4" applyFont="1" applyFill="1" applyBorder="1"/>
    <xf numFmtId="164" fontId="14" fillId="20" borderId="12" xfId="6" applyFont="1" applyFill="1" applyBorder="1"/>
    <xf numFmtId="164" fontId="14" fillId="20" borderId="10" xfId="6" applyFont="1" applyFill="1" applyBorder="1"/>
    <xf numFmtId="0" fontId="4" fillId="20" borderId="0" xfId="3" applyFont="1" applyFill="1" applyBorder="1" applyAlignment="1">
      <alignment horizontal="left"/>
    </xf>
    <xf numFmtId="164" fontId="14" fillId="20" borderId="11" xfId="6" applyFont="1" applyFill="1" applyBorder="1"/>
    <xf numFmtId="9" fontId="14" fillId="20" borderId="12" xfId="2" applyFont="1" applyFill="1" applyBorder="1" applyAlignment="1">
      <alignment horizontal="center"/>
    </xf>
    <xf numFmtId="164" fontId="14" fillId="20" borderId="12" xfId="6" applyFont="1" applyFill="1" applyBorder="1" applyAlignment="1">
      <alignment horizontal="center"/>
    </xf>
    <xf numFmtId="0" fontId="14" fillId="20" borderId="12" xfId="5" applyNumberFormat="1" applyFont="1" applyFill="1" applyBorder="1"/>
    <xf numFmtId="0" fontId="14" fillId="20" borderId="12" xfId="5" applyNumberFormat="1" applyFont="1" applyFill="1" applyBorder="1" applyAlignment="1">
      <alignment horizontal="left"/>
    </xf>
    <xf numFmtId="2" fontId="0" fillId="0" borderId="0" xfId="0" applyNumberFormat="1"/>
    <xf numFmtId="1" fontId="0" fillId="0" borderId="0" xfId="0" applyNumberFormat="1"/>
    <xf numFmtId="0" fontId="5" fillId="0" borderId="0" xfId="3" applyFont="1" applyAlignment="1">
      <alignment vertical="center"/>
    </xf>
    <xf numFmtId="43" fontId="5" fillId="0" borderId="0" xfId="1" applyFont="1" applyAlignment="1">
      <alignment vertical="center"/>
    </xf>
    <xf numFmtId="43" fontId="5" fillId="0" borderId="0" xfId="1" applyFont="1" applyAlignment="1">
      <alignment horizontal="center" vertical="center"/>
    </xf>
    <xf numFmtId="0" fontId="5" fillId="0" borderId="0" xfId="3" applyFont="1" applyAlignment="1">
      <alignment horizontal="center" vertical="center"/>
    </xf>
    <xf numFmtId="2" fontId="5" fillId="0" borderId="0" xfId="3" applyNumberFormat="1" applyFont="1" applyAlignment="1">
      <alignment vertical="center"/>
    </xf>
    <xf numFmtId="2" fontId="3" fillId="0" borderId="0" xfId="3" applyNumberFormat="1" applyFont="1" applyAlignment="1">
      <alignment vertical="center" wrapText="1"/>
    </xf>
    <xf numFmtId="43" fontId="5" fillId="0" borderId="0" xfId="1" applyFont="1" applyFill="1" applyBorder="1" applyAlignment="1">
      <alignment vertical="center"/>
    </xf>
    <xf numFmtId="43" fontId="3" fillId="0" borderId="0" xfId="1" applyFont="1" applyFill="1" applyBorder="1" applyAlignment="1">
      <alignment vertical="center" wrapText="1"/>
    </xf>
    <xf numFmtId="43" fontId="3" fillId="0" borderId="0" xfId="1" applyFont="1" applyFill="1" applyBorder="1" applyAlignment="1">
      <alignment horizontal="center" vertical="center" wrapText="1"/>
    </xf>
    <xf numFmtId="2" fontId="3" fillId="0" borderId="0" xfId="3" applyNumberFormat="1" applyFont="1" applyBorder="1" applyAlignment="1">
      <alignment vertical="center" wrapText="1"/>
    </xf>
    <xf numFmtId="43" fontId="5" fillId="0" borderId="0" xfId="1" applyFont="1" applyFill="1" applyAlignment="1">
      <alignment vertical="center"/>
    </xf>
    <xf numFmtId="0" fontId="6" fillId="2" borderId="1" xfId="3" applyFont="1" applyFill="1" applyBorder="1" applyAlignment="1">
      <alignment horizontal="left" vertical="center" wrapText="1"/>
    </xf>
    <xf numFmtId="49" fontId="6" fillId="2" borderId="1" xfId="3" applyNumberFormat="1" applyFont="1" applyFill="1" applyBorder="1" applyAlignment="1">
      <alignment horizontal="left" vertical="center" wrapText="1"/>
    </xf>
    <xf numFmtId="49" fontId="6" fillId="2" borderId="1" xfId="3" quotePrefix="1" applyNumberFormat="1" applyFont="1" applyFill="1" applyBorder="1" applyAlignment="1">
      <alignment horizontal="left" vertical="center" wrapText="1"/>
    </xf>
    <xf numFmtId="0" fontId="4" fillId="0" borderId="0" xfId="3" applyFont="1" applyAlignment="1">
      <alignment horizontal="justify" wrapText="1"/>
    </xf>
    <xf numFmtId="0" fontId="4" fillId="0" borderId="0" xfId="3" applyFont="1" applyAlignment="1">
      <alignment horizontal="justify" vertical="center" wrapText="1"/>
    </xf>
    <xf numFmtId="0" fontId="4" fillId="0" borderId="0" xfId="3" applyFont="1" applyAlignment="1">
      <alignment horizontal="justify" vertical="center"/>
    </xf>
  </cellXfs>
  <cellStyles count="7">
    <cellStyle name="Millares" xfId="1" builtinId="3"/>
    <cellStyle name="Millares 2 2 2" xfId="5" xr:uid="{3E5F3715-5A47-4344-BCF4-3D808813A9F2}"/>
    <cellStyle name="Moneda" xfId="6" builtinId="4"/>
    <cellStyle name="Normal" xfId="0" builtinId="0"/>
    <cellStyle name="Normal 3" xfId="3" xr:uid="{E8F200B9-3CC3-4D34-B44D-955BCA4E150D}"/>
    <cellStyle name="Normal 5 2" xfId="4" xr:uid="{94C3D929-D83C-4CFE-B8F5-DFAAF7708306}"/>
    <cellStyle name="Porcentaje" xfId="2" builtinId="5"/>
  </cellStyles>
  <dxfs count="1">
    <dxf>
      <numFmt numFmtId="2" formatCode="0.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amela Diaz" refreshedDate="45587.385872222221" createdVersion="8" refreshedVersion="8" minRefreshableVersion="3" recordCount="48" xr:uid="{908343E1-4655-4556-8424-46B0E93E9045}">
  <cacheSource type="worksheet">
    <worksheetSource ref="A2:M50" sheet="base_comprobacion"/>
  </cacheSource>
  <cacheFields count="13">
    <cacheField name="GCF Outcome/Atlas Activity" numFmtId="0">
      <sharedItems count="12">
        <s v="COMPONENTE 1"/>
        <s v="TOTAL COMPONENTE 1"/>
        <s v="COMPONENTE 2"/>
        <s v="TOTAL COMPONENTE 2    "/>
        <s v="COMPONENTE 3"/>
        <s v="TOTAL COMPONENTE 3"/>
        <s v="COMPONENTE 4"/>
        <s v="TOTAL COMPONENTE 4"/>
        <s v="COMPONENTE 5"/>
        <s v="TOTAL COMPONENTE 5"/>
        <s v="PMC"/>
        <s v="TOTAL PMC"/>
      </sharedItems>
    </cacheField>
    <cacheField name="Fund ID" numFmtId="0">
      <sharedItems containsString="0" containsBlank="1" containsNumber="1" containsInteger="1" minValue="62000" maxValue="62000"/>
    </cacheField>
    <cacheField name="Donor Name" numFmtId="0">
      <sharedItems containsBlank="1"/>
    </cacheField>
    <cacheField name="Implementing_x000a_agent" numFmtId="0">
      <sharedItems containsBlank="1"/>
    </cacheField>
    <cacheField name="Atlas Budgetary Account Code" numFmtId="0">
      <sharedItems containsBlank="1" containsMixedTypes="1" containsNumber="1" containsInteger="1" minValue="71200" maxValue="75700"/>
    </cacheField>
    <cacheField name="ATLAS Budget Description" numFmtId="0">
      <sharedItems containsBlank="1"/>
    </cacheField>
    <cacheField name="Total PRODOC (USD)" numFmtId="164">
      <sharedItems containsSemiMixedTypes="0" containsString="0" containsNumber="1" containsInteger="1" minValue="0" maxValue="1409522"/>
    </cacheField>
    <cacheField name="B_x000a_Proposed budget revision (2024)" numFmtId="164">
      <sharedItems containsSemiMixedTypes="0" containsString="0" containsNumber="1" minValue="0" maxValue="62068.49"/>
    </cacheField>
    <cacheField name="Amount (USD) Year 2025" numFmtId="164">
      <sharedItems containsSemiMixedTypes="0" containsString="0" containsNumber="1" minValue="0" maxValue="261186.97999999998"/>
    </cacheField>
    <cacheField name="Amount (USD) Year 2026" numFmtId="164">
      <sharedItems containsSemiMixedTypes="0" containsString="0" containsNumber="1" minValue="0" maxValue="386024.11"/>
    </cacheField>
    <cacheField name="Amount (USD) Year 2027" numFmtId="164">
      <sharedItems containsSemiMixedTypes="0" containsString="0" containsNumber="1" minValue="0" maxValue="406933.05"/>
    </cacheField>
    <cacheField name="Amount (USD) Year 2028" numFmtId="164">
      <sharedItems containsSemiMixedTypes="0" containsString="0" containsNumber="1" minValue="0" maxValue="388385.56"/>
    </cacheField>
    <cacheField name="Total (USD) expenditure by end of project" numFmtId="164">
      <sharedItems containsSemiMixedTypes="0" containsString="0" containsNumber="1" minValue="500" maxValue="1409521.9952173913"/>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8">
  <r>
    <x v="0"/>
    <n v="62000"/>
    <s v="GEF"/>
    <s v="001981-PNUD"/>
    <n v="71200"/>
    <s v="Consultores Internacionales "/>
    <n v="100000"/>
    <n v="0"/>
    <n v="40000"/>
    <n v="20000"/>
    <n v="20000"/>
    <n v="20000"/>
    <n v="100000"/>
  </r>
  <r>
    <x v="0"/>
    <n v="62000"/>
    <s v="GEF"/>
    <s v="001981-PNUD"/>
    <n v="71300"/>
    <s v="Consultores locales "/>
    <n v="180000"/>
    <n v="0"/>
    <n v="60000"/>
    <n v="40000"/>
    <n v="40000"/>
    <n v="40000"/>
    <n v="180000"/>
  </r>
  <r>
    <x v="0"/>
    <n v="62000"/>
    <s v="GEF"/>
    <s v="001981-PNUD"/>
    <n v="71400"/>
    <s v="Servicios contractuales -_x000a_Individuales"/>
    <n v="267900"/>
    <n v="22509.94"/>
    <n v="55978.84"/>
    <n v="47653.88"/>
    <n v="49068.55"/>
    <n v="92688.79"/>
    <n v="267900"/>
  </r>
  <r>
    <x v="0"/>
    <n v="62000"/>
    <s v="GEF"/>
    <s v="001981-PNUD"/>
    <n v="71600"/>
    <s v="Viajes"/>
    <n v="86500"/>
    <n v="26748.799999999999"/>
    <n v="9400"/>
    <n v="16451.2"/>
    <n v="13900"/>
    <n v="20000"/>
    <n v="86500"/>
  </r>
  <r>
    <x v="0"/>
    <n v="62000"/>
    <s v="GEF"/>
    <s v="001981-PNUD"/>
    <n v="72100"/>
    <s v="Servicios contractuales -_x000a_Empresas_x000a_"/>
    <n v="202980"/>
    <n v="0"/>
    <n v="52980"/>
    <n v="50000"/>
    <n v="50000"/>
    <n v="50000"/>
    <n v="202980"/>
  </r>
  <r>
    <x v="0"/>
    <n v="62000"/>
    <s v="GEF"/>
    <s v="001981-PNUD"/>
    <n v="74200"/>
    <s v="Costos audiovisuales y de _x000a_impresión"/>
    <n v="45000"/>
    <n v="0"/>
    <n v="15000"/>
    <n v="10000"/>
    <n v="10000"/>
    <n v="10000"/>
    <n v="45000"/>
  </r>
  <r>
    <x v="0"/>
    <n v="62000"/>
    <s v="GEF"/>
    <s v="001981-PNUD"/>
    <n v="75700"/>
    <s v="Capacitación, Talleres, _x000a_Reuniones"/>
    <n v="70000"/>
    <n v="12809.75"/>
    <n v="18241.45"/>
    <n v="8948.7999999999993"/>
    <n v="15000"/>
    <n v="15000"/>
    <n v="70000"/>
  </r>
  <r>
    <x v="1"/>
    <m/>
    <m/>
    <m/>
    <m/>
    <m/>
    <n v="952380"/>
    <n v="62068.49"/>
    <n v="251600.29"/>
    <n v="193053.88"/>
    <n v="197968.55"/>
    <n v="247688.78999999998"/>
    <n v="952380"/>
  </r>
  <r>
    <x v="2"/>
    <n v="62000"/>
    <s v="GEF"/>
    <s v="001981-PNUD"/>
    <n v="71200"/>
    <s v="Consultores Internacionales "/>
    <n v="45450"/>
    <n v="0"/>
    <n v="15450"/>
    <n v="10000"/>
    <n v="10000"/>
    <n v="10000"/>
    <n v="45450"/>
  </r>
  <r>
    <x v="2"/>
    <n v="62000"/>
    <s v="GEF"/>
    <s v="001981-PNUD"/>
    <n v="71300"/>
    <s v="Consultores locales "/>
    <n v="78250"/>
    <n v="5404"/>
    <n v="24596"/>
    <n v="15000"/>
    <n v="15000"/>
    <n v="18250"/>
    <n v="78250"/>
  </r>
  <r>
    <x v="2"/>
    <n v="62000"/>
    <s v="GEF"/>
    <s v="001981-PNUD"/>
    <n v="71400"/>
    <s v="Servicios contractuales -_x000a_Individuales"/>
    <n v="246800"/>
    <n v="10208.11"/>
    <n v="51640.979999999996"/>
    <n v="52481.880000000005"/>
    <n v="53385.54"/>
    <n v="79083.489999999991"/>
    <n v="246800"/>
  </r>
  <r>
    <x v="2"/>
    <n v="62000"/>
    <s v="GEF"/>
    <s v="001981-PNUD"/>
    <n v="71600"/>
    <s v="Viajes"/>
    <n v="95000"/>
    <n v="0"/>
    <n v="35000"/>
    <n v="20000"/>
    <n v="20000"/>
    <n v="20000"/>
    <n v="95000"/>
  </r>
  <r>
    <x v="2"/>
    <n v="62000"/>
    <s v="GEF"/>
    <s v="001981-PNUD"/>
    <n v="72100"/>
    <s v="Servicios contractuales -_x000a_Empresas_x000a_"/>
    <n v="518500"/>
    <n v="0"/>
    <n v="103500"/>
    <n v="135000"/>
    <n v="165000"/>
    <n v="115000"/>
    <n v="518500"/>
  </r>
  <r>
    <x v="2"/>
    <n v="62000"/>
    <s v="GEF"/>
    <s v="001981-PNUD"/>
    <n v="74200"/>
    <s v="Costos audiovisuales y de _x000a_impresión"/>
    <n v="37500"/>
    <n v="0"/>
    <n v="15000"/>
    <n v="7500"/>
    <n v="7500"/>
    <n v="7500"/>
    <n v="37500"/>
  </r>
  <r>
    <x v="2"/>
    <n v="62000"/>
    <s v="GEF"/>
    <s v="001981-PNUD"/>
    <n v="75700"/>
    <s v="Capacitación, Talleres, _x000a_Reuniones"/>
    <n v="45170"/>
    <n v="0"/>
    <n v="16000"/>
    <n v="8000"/>
    <n v="10000"/>
    <n v="11170"/>
    <n v="45170"/>
  </r>
  <r>
    <x v="3"/>
    <m/>
    <m/>
    <m/>
    <s v=" "/>
    <m/>
    <n v="1066670"/>
    <n v="15612.11"/>
    <n v="261186.97999999998"/>
    <n v="247981.88"/>
    <n v="280885.54000000004"/>
    <n v="261003.49"/>
    <n v="1066670"/>
  </r>
  <r>
    <x v="4"/>
    <n v="62000"/>
    <s v="GEF"/>
    <s v="001981-PNUD"/>
    <n v="71200"/>
    <s v="Consultores Internacionales "/>
    <n v="75000"/>
    <n v="0"/>
    <n v="30000"/>
    <n v="15000"/>
    <n v="15000"/>
    <n v="15000"/>
    <n v="75000"/>
  </r>
  <r>
    <x v="4"/>
    <n v="62000"/>
    <s v="GEF"/>
    <s v="001981-PNUD"/>
    <n v="71300"/>
    <s v="Consultores locales "/>
    <n v="15000"/>
    <n v="8608.4952173913043"/>
    <n v="0"/>
    <n v="5000"/>
    <n v="260.10000000000036"/>
    <n v="1131.4000000000003"/>
    <n v="14999.995217391304"/>
  </r>
  <r>
    <x v="4"/>
    <n v="62000"/>
    <s v="GEF"/>
    <s v="001981-PNUD"/>
    <n v="71400"/>
    <s v="Servicios contractuales -_x000a_Individuales"/>
    <n v="246800"/>
    <n v="14372.73"/>
    <n v="46698.05"/>
    <n v="48024.11"/>
    <n v="49450.95"/>
    <n v="88254.16"/>
    <n v="246800"/>
  </r>
  <r>
    <x v="4"/>
    <n v="62000"/>
    <s v="GEF"/>
    <s v="001981-PNUD"/>
    <n v="71600"/>
    <s v="Viajes"/>
    <n v="50000"/>
    <n v="11200"/>
    <n v="8800"/>
    <n v="10000"/>
    <n v="10000"/>
    <n v="10000"/>
    <n v="50000"/>
  </r>
  <r>
    <x v="4"/>
    <n v="62000"/>
    <s v="GEF"/>
    <s v="001981-PNUD"/>
    <n v="72100"/>
    <s v="Servicios contractuales -_x000a_Empresas_x000a_"/>
    <n v="314000"/>
    <n v="0"/>
    <n v="75000"/>
    <n v="90500"/>
    <n v="92000"/>
    <n v="56500"/>
    <n v="314000"/>
  </r>
  <r>
    <x v="4"/>
    <n v="62000"/>
    <s v="GEF"/>
    <s v="001981-PNUD"/>
    <n v="72200"/>
    <s v="Equipo y Mobiliario"/>
    <n v="622722"/>
    <n v="0"/>
    <n v="0"/>
    <n v="200000"/>
    <n v="222722"/>
    <n v="200000"/>
    <n v="622722"/>
  </r>
  <r>
    <x v="4"/>
    <n v="62000"/>
    <s v="GEF"/>
    <s v="001981-PNUD"/>
    <n v="74200"/>
    <s v="Costos audiovisuales y de _x000a_impresión"/>
    <n v="36000"/>
    <n v="0"/>
    <n v="13500"/>
    <n v="7500"/>
    <n v="7500"/>
    <n v="7500"/>
    <n v="36000"/>
  </r>
  <r>
    <x v="4"/>
    <n v="62000"/>
    <s v="GEF"/>
    <s v="001981-PNUD"/>
    <n v="75700"/>
    <s v="Capacitación, Talleres, _x000a_Reuniones"/>
    <n v="50000"/>
    <n v="0"/>
    <n v="20000"/>
    <n v="10000"/>
    <n v="10000"/>
    <n v="10000"/>
    <n v="50000"/>
  </r>
  <r>
    <x v="5"/>
    <m/>
    <m/>
    <m/>
    <m/>
    <m/>
    <n v="1409522"/>
    <n v="34181.2252173913"/>
    <n v="193998.05"/>
    <n v="386024.11"/>
    <n v="406933.05"/>
    <n v="388385.56"/>
    <n v="1409521.9952173913"/>
  </r>
  <r>
    <x v="6"/>
    <n v="62000"/>
    <s v="GEF"/>
    <s v="001981-PNUD"/>
    <n v="71300"/>
    <s v="Consultores locales "/>
    <n v="10952"/>
    <n v="0"/>
    <n v="3000"/>
    <n v="3000"/>
    <n v="3000"/>
    <n v="1952"/>
    <n v="10952"/>
  </r>
  <r>
    <x v="6"/>
    <n v="62000"/>
    <s v="GEF"/>
    <s v="001981-PNUD"/>
    <n v="71400"/>
    <s v="Servicios contractuales -_x000a_Individuales"/>
    <n v="72500"/>
    <n v="4485.8459298800008"/>
    <n v="14107.788060539997"/>
    <n v="14502.527702356201"/>
    <n v="14932.209533426885"/>
    <n v="24471.629999999997"/>
    <n v="72500.00122620308"/>
  </r>
  <r>
    <x v="6"/>
    <n v="62000"/>
    <s v="GEF"/>
    <s v="001981-PNUD"/>
    <n v="71600"/>
    <s v="Viajes"/>
    <n v="25000"/>
    <n v="6716.4000000000015"/>
    <n v="3283.6"/>
    <n v="5000"/>
    <n v="5000"/>
    <n v="5000"/>
    <n v="25000"/>
  </r>
  <r>
    <x v="6"/>
    <n v="62000"/>
    <s v="GEF"/>
    <s v="001981-PNUD"/>
    <n v="74200"/>
    <s v="Costos audiovisuales y de _x000a_impresión"/>
    <n v="47500"/>
    <n v="15750.33"/>
    <n v="10000"/>
    <n v="10000"/>
    <n v="10000"/>
    <n v="1749.67"/>
    <n v="47500"/>
  </r>
  <r>
    <x v="6"/>
    <n v="62000"/>
    <s v="GEF"/>
    <s v="001981-PNUD"/>
    <n v="75700"/>
    <s v="Capacitación, Talleres, _x000a_Reuniones"/>
    <n v="25000"/>
    <n v="1777.78"/>
    <n v="8222.2199999999993"/>
    <n v="5000"/>
    <n v="5000"/>
    <n v="5000"/>
    <n v="25000"/>
  </r>
  <r>
    <x v="7"/>
    <m/>
    <m/>
    <m/>
    <m/>
    <m/>
    <n v="180952"/>
    <n v="28730.355929880003"/>
    <n v="38613.608060539998"/>
    <n v="37502.527702356201"/>
    <n v="37932.209533426882"/>
    <n v="38173.299999999996"/>
    <n v="180952.00122620308"/>
  </r>
  <r>
    <x v="8"/>
    <n v="62000"/>
    <s v="GEF"/>
    <s v="001981-PNUD"/>
    <n v="71200"/>
    <s v="Consultores Internacionales "/>
    <n v="55000"/>
    <n v="0"/>
    <n v="0"/>
    <n v="27500"/>
    <n v="0"/>
    <n v="27500"/>
    <n v="55000"/>
  </r>
  <r>
    <x v="8"/>
    <n v="62000"/>
    <s v="GEF"/>
    <s v="001981-PNUD"/>
    <n v="71300"/>
    <s v="Consultores locales "/>
    <n v="35000"/>
    <n v="0"/>
    <n v="0"/>
    <n v="17500"/>
    <n v="0"/>
    <n v="17500"/>
    <n v="35000"/>
  </r>
  <r>
    <x v="8"/>
    <n v="62000"/>
    <s v="GEF"/>
    <s v="001981-PNUD"/>
    <n v="71400"/>
    <s v="Servicios contractuales -_x000a_Individuales"/>
    <n v="70000"/>
    <n v="8305.211232120002"/>
    <n v="18158.66986188"/>
    <n v="18675.547957736399"/>
    <n v="19230.312396468493"/>
    <n v="5630.26"/>
    <n v="70000.001448204886"/>
  </r>
  <r>
    <x v="8"/>
    <n v="62000"/>
    <s v="GEF"/>
    <s v="001981-PNUD"/>
    <n v="71600"/>
    <s v="Viajes"/>
    <n v="20000"/>
    <n v="143.31"/>
    <n v="4856.6900000000005"/>
    <n v="5000"/>
    <n v="5000"/>
    <n v="5000"/>
    <n v="20000"/>
  </r>
  <r>
    <x v="8"/>
    <n v="62000"/>
    <s v="GEF"/>
    <s v="001981-PNUD"/>
    <n v="73100"/>
    <s v="Alquiler y mantenimiento de _x000a_locales "/>
    <n v="0"/>
    <n v="0"/>
    <n v="3300"/>
    <n v="3706"/>
    <n v="0"/>
    <n v="0"/>
    <n v="7006"/>
  </r>
  <r>
    <x v="8"/>
    <n v="62000"/>
    <s v="GEF"/>
    <s v="001981-PNUD"/>
    <n v="74200"/>
    <s v="Costos audiovisuales y de _x000a_impresión"/>
    <n v="10000"/>
    <n v="0"/>
    <n v="0"/>
    <n v="5000"/>
    <n v="0"/>
    <n v="5000"/>
    <n v="10000"/>
  </r>
  <r>
    <x v="8"/>
    <n v="62000"/>
    <s v="GEF"/>
    <s v="001981-PNUD"/>
    <n v="75700"/>
    <s v="Capacitación, Talleres, _x000a_Reuniones"/>
    <n v="10000"/>
    <n v="2994"/>
    <n v="0"/>
    <n v="0"/>
    <n v="0"/>
    <n v="0"/>
    <n v="2994"/>
  </r>
  <r>
    <x v="9"/>
    <m/>
    <m/>
    <m/>
    <m/>
    <m/>
    <n v="200000"/>
    <n v="11442.521232120002"/>
    <n v="26315.359861880002"/>
    <n v="77381.547957736402"/>
    <n v="24230.312396468493"/>
    <n v="60630.26"/>
    <n v="200000.00144820492"/>
  </r>
  <r>
    <x v="10"/>
    <n v="62000"/>
    <s v="GEF"/>
    <s v="001981-PNUD"/>
    <n v="71400"/>
    <s v="Servicios contractuales -_x000a_Individuale"/>
    <n v="40000"/>
    <n v="5647.78"/>
    <n v="13161.513325380001"/>
    <n v="13529.394725141407"/>
    <n v="7661.31"/>
    <n v="0"/>
    <n v="39999.998050521404"/>
  </r>
  <r>
    <x v="10"/>
    <n v="62000"/>
    <s v="GEF"/>
    <s v="001981-PNUD"/>
    <n v="72200"/>
    <s v="Equipo y Mobiliario"/>
    <n v="500"/>
    <n v="0"/>
    <n v="150"/>
    <n v="150"/>
    <n v="100"/>
    <n v="100"/>
    <n v="500"/>
  </r>
  <r>
    <x v="10"/>
    <n v="62000"/>
    <s v="GEF"/>
    <s v="001981-PNUD"/>
    <n v="72500"/>
    <s v="Suministros"/>
    <n v="500"/>
    <n v="249"/>
    <n v="100"/>
    <n v="100"/>
    <n v="25.5"/>
    <n v="25.5"/>
    <n v="500"/>
  </r>
  <r>
    <x v="10"/>
    <n v="62000"/>
    <s v="GEF"/>
    <s v="001981-PNUD"/>
    <n v="72800"/>
    <s v="Equipo informático"/>
    <n v="5661"/>
    <n v="5661"/>
    <n v="0"/>
    <n v="0"/>
    <n v="0"/>
    <n v="0"/>
    <n v="5661"/>
  </r>
  <r>
    <x v="10"/>
    <n v="62000"/>
    <s v="GEF"/>
    <s v="001981-PNUD"/>
    <n v="73100"/>
    <s v="Alquiler y mantenimiento de _x000a_locales "/>
    <n v="12500"/>
    <n v="5000"/>
    <n v="7500"/>
    <n v="0"/>
    <n v="0"/>
    <n v="0"/>
    <n v="12500"/>
  </r>
  <r>
    <x v="10"/>
    <n v="62000"/>
    <s v="GEF"/>
    <s v="001981-PNUD"/>
    <n v="74100"/>
    <s v="Servicios Profesionales"/>
    <n v="10000"/>
    <n v="0"/>
    <n v="2500"/>
    <n v="2500"/>
    <n v="2500"/>
    <n v="2500"/>
    <n v="10000"/>
  </r>
  <r>
    <x v="10"/>
    <n v="62000"/>
    <s v="GEF"/>
    <s v="001981-PNUD"/>
    <n v="74500"/>
    <s v="Gastos Misceláneos"/>
    <n v="119315"/>
    <n v="2500"/>
    <n v="30911"/>
    <n v="21011"/>
    <n v="20089"/>
    <n v="44804"/>
    <n v="119315"/>
  </r>
  <r>
    <x v="10"/>
    <n v="62000"/>
    <s v="GEF"/>
    <s v="001981-PNUD"/>
    <n v="75700"/>
    <s v="Capacitación, Talleres, _x000a_Reuniones "/>
    <n v="2000"/>
    <n v="0"/>
    <n v="500"/>
    <n v="500"/>
    <n v="500"/>
    <n v="500"/>
    <n v="2000"/>
  </r>
  <r>
    <x v="11"/>
    <m/>
    <m/>
    <m/>
    <m/>
    <m/>
    <n v="190476"/>
    <n v="19057.78"/>
    <n v="54822.513325380001"/>
    <n v="37790.394725141407"/>
    <n v="30875.81"/>
    <n v="47929.5"/>
    <n v="190475.9980505214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78098521-3F98-44F9-A5FB-18D552150A3E}" name="TablaDinámica6" cacheId="6"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G10" firstHeaderRow="0" firstDataRow="1" firstDataCol="1"/>
  <pivotFields count="13">
    <pivotField axis="axisRow" showAll="0">
      <items count="13">
        <item h="1" x="0"/>
        <item h="1" x="2"/>
        <item h="1" x="4"/>
        <item h="1" x="6"/>
        <item h="1" x="8"/>
        <item h="1" x="10"/>
        <item x="1"/>
        <item x="3"/>
        <item x="5"/>
        <item x="7"/>
        <item x="9"/>
        <item x="11"/>
        <item t="default"/>
      </items>
    </pivotField>
    <pivotField showAll="0"/>
    <pivotField showAll="0"/>
    <pivotField showAll="0"/>
    <pivotField showAll="0"/>
    <pivotField showAll="0"/>
    <pivotField dataField="1" numFmtId="164" showAll="0"/>
    <pivotField dataField="1" numFmtId="164" showAll="0"/>
    <pivotField dataField="1" numFmtId="164" showAll="0"/>
    <pivotField dataField="1" numFmtId="164" showAll="0"/>
    <pivotField dataField="1" numFmtId="164" showAll="0"/>
    <pivotField dataField="1" numFmtId="164" showAll="0"/>
    <pivotField numFmtId="164" showAll="0"/>
  </pivotFields>
  <rowFields count="1">
    <field x="0"/>
  </rowFields>
  <rowItems count="7">
    <i>
      <x v="6"/>
    </i>
    <i>
      <x v="7"/>
    </i>
    <i>
      <x v="8"/>
    </i>
    <i>
      <x v="9"/>
    </i>
    <i>
      <x v="10"/>
    </i>
    <i>
      <x v="11"/>
    </i>
    <i t="grand">
      <x/>
    </i>
  </rowItems>
  <colFields count="1">
    <field x="-2"/>
  </colFields>
  <colItems count="6">
    <i>
      <x/>
    </i>
    <i i="1">
      <x v="1"/>
    </i>
    <i i="2">
      <x v="2"/>
    </i>
    <i i="3">
      <x v="3"/>
    </i>
    <i i="4">
      <x v="4"/>
    </i>
    <i i="5">
      <x v="5"/>
    </i>
  </colItems>
  <dataFields count="6">
    <dataField name="Suma de Total PRODOC (USD)" fld="6" baseField="0" baseItem="0"/>
    <dataField name="Suma de B_x000a_Proposed budget revision (2024)" fld="7" baseField="0" baseItem="0"/>
    <dataField name="Suma de Amount (USD) Year 2025" fld="8" baseField="0" baseItem="0"/>
    <dataField name="Suma de Amount (USD) Year 2026" fld="9" baseField="0" baseItem="0"/>
    <dataField name="Suma de Amount (USD) Year 2027" fld="10" baseField="0" baseItem="0"/>
    <dataField name="Suma de Amount (USD) Year 2028" fld="11" baseField="0" baseItem="0"/>
  </dataFields>
  <formats count="1">
    <format dxfId="0">
      <pivotArea grandRow="1"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4DAD1-1253-4D13-BA82-790FC5C29F2F}">
  <sheetPr>
    <pageSetUpPr fitToPage="1"/>
  </sheetPr>
  <dimension ref="A1:AQ79"/>
  <sheetViews>
    <sheetView tabSelected="1" topLeftCell="A7" zoomScale="70" zoomScaleNormal="70" workbookViewId="0">
      <pane ySplit="2" topLeftCell="A46" activePane="bottomLeft" state="frozen"/>
      <selection activeCell="A7" sqref="A7"/>
      <selection pane="bottomLeft" activeCell="G49" sqref="G49:G55"/>
    </sheetView>
  </sheetViews>
  <sheetFormatPr baseColWidth="10" defaultColWidth="11.453125" defaultRowHeight="15.5"/>
  <cols>
    <col min="1" max="1" width="24.08984375" style="1" bestFit="1" customWidth="1"/>
    <col min="2" max="2" width="7.81640625" style="44" customWidth="1"/>
    <col min="3" max="3" width="11.453125" style="44"/>
    <col min="4" max="4" width="14" style="44" customWidth="1"/>
    <col min="5" max="5" width="11.453125" style="44"/>
    <col min="6" max="6" width="45.453125" style="1" customWidth="1"/>
    <col min="7" max="10" width="16.1796875" style="1" customWidth="1"/>
    <col min="11" max="11" width="15.81640625" style="1" customWidth="1"/>
    <col min="12" max="12" width="22.453125" style="1" customWidth="1"/>
    <col min="13" max="13" width="4.81640625" style="184" customWidth="1"/>
    <col min="14" max="14" width="20.81640625" style="1" customWidth="1"/>
    <col min="15" max="15" width="23.7265625" style="1" customWidth="1"/>
    <col min="16" max="16" width="18" style="1" customWidth="1"/>
    <col min="17" max="17" width="23.26953125" style="42" customWidth="1"/>
    <col min="18" max="18" width="23.7265625" style="42" customWidth="1"/>
    <col min="19" max="19" width="20.81640625" style="95" customWidth="1"/>
    <col min="20" max="22" width="24" style="1" customWidth="1"/>
    <col min="23" max="23" width="23.453125" style="1" customWidth="1"/>
    <col min="24" max="24" width="25.54296875" style="1" customWidth="1"/>
    <col min="25" max="25" width="18.453125" style="42" customWidth="1"/>
    <col min="26" max="26" width="14.453125" style="1" customWidth="1"/>
    <col min="27" max="27" width="105.54296875" style="44" customWidth="1"/>
    <col min="28" max="28" width="11.453125" style="1"/>
    <col min="29" max="29" width="20.1796875" style="1" customWidth="1"/>
    <col min="30" max="42" width="11.453125" style="1"/>
    <col min="43" max="43" width="12.81640625" style="1" bestFit="1" customWidth="1"/>
    <col min="44" max="16384" width="11.453125" style="1"/>
  </cols>
  <sheetData>
    <row r="1" spans="1:43" s="46" customFormat="1">
      <c r="A1" s="5" t="s">
        <v>0</v>
      </c>
      <c r="B1" s="234" t="s">
        <v>1003</v>
      </c>
      <c r="C1" s="234"/>
      <c r="D1" s="234"/>
      <c r="E1" s="234"/>
      <c r="F1" s="234"/>
      <c r="G1" s="234"/>
      <c r="H1" s="234"/>
      <c r="I1" s="234"/>
      <c r="J1" s="234"/>
      <c r="K1" s="234"/>
      <c r="L1" s="234"/>
      <c r="M1" s="189"/>
      <c r="N1" s="222"/>
      <c r="O1" s="222"/>
      <c r="P1" s="222"/>
      <c r="Q1" s="223"/>
      <c r="R1" s="223"/>
      <c r="S1" s="224"/>
      <c r="T1" s="222"/>
      <c r="U1" s="222"/>
      <c r="V1" s="222"/>
      <c r="W1" s="222"/>
      <c r="X1" s="222"/>
      <c r="Y1" s="223"/>
      <c r="Z1" s="222"/>
      <c r="AA1" s="225"/>
    </row>
    <row r="2" spans="1:43" s="46" customFormat="1">
      <c r="A2" s="5" t="s">
        <v>1</v>
      </c>
      <c r="B2" s="235" t="s">
        <v>1045</v>
      </c>
      <c r="C2" s="234"/>
      <c r="D2" s="234"/>
      <c r="E2" s="234"/>
      <c r="F2" s="234"/>
      <c r="G2" s="234"/>
      <c r="H2" s="234"/>
      <c r="I2" s="234"/>
      <c r="J2" s="234"/>
      <c r="K2" s="234"/>
      <c r="L2" s="234"/>
      <c r="M2" s="189"/>
      <c r="N2" s="226"/>
      <c r="O2" s="226"/>
      <c r="P2" s="226"/>
      <c r="Q2" s="223"/>
      <c r="R2" s="223"/>
      <c r="S2" s="224"/>
      <c r="T2" s="226"/>
      <c r="U2" s="226"/>
      <c r="V2" s="226"/>
      <c r="W2" s="226"/>
      <c r="X2" s="222"/>
      <c r="Y2" s="223"/>
      <c r="Z2" s="222"/>
      <c r="AA2" s="225"/>
    </row>
    <row r="3" spans="1:43" s="46" customFormat="1">
      <c r="A3" s="5" t="s">
        <v>2</v>
      </c>
      <c r="B3" s="234" t="s">
        <v>1002</v>
      </c>
      <c r="C3" s="234"/>
      <c r="D3" s="234"/>
      <c r="E3" s="234"/>
      <c r="F3" s="234"/>
      <c r="G3" s="234"/>
      <c r="H3" s="234"/>
      <c r="I3" s="234"/>
      <c r="J3" s="234"/>
      <c r="K3" s="234"/>
      <c r="L3" s="234"/>
      <c r="M3" s="189"/>
      <c r="N3" s="226"/>
      <c r="O3" s="226"/>
      <c r="P3" s="226"/>
      <c r="Q3" s="223"/>
      <c r="R3" s="223"/>
      <c r="S3" s="224"/>
      <c r="T3" s="226"/>
      <c r="U3" s="226"/>
      <c r="V3" s="226"/>
      <c r="W3" s="226"/>
      <c r="X3" s="222"/>
      <c r="Y3" s="223"/>
      <c r="Z3" s="222"/>
      <c r="AA3" s="225"/>
    </row>
    <row r="4" spans="1:43" s="46" customFormat="1">
      <c r="A4" s="5" t="s">
        <v>3</v>
      </c>
      <c r="B4" s="235" t="s">
        <v>1001</v>
      </c>
      <c r="C4" s="234"/>
      <c r="D4" s="234"/>
      <c r="E4" s="234"/>
      <c r="F4" s="234"/>
      <c r="G4" s="234"/>
      <c r="H4" s="234"/>
      <c r="I4" s="234"/>
      <c r="J4" s="234"/>
      <c r="K4" s="234"/>
      <c r="L4" s="234"/>
      <c r="M4" s="189"/>
      <c r="N4" s="227"/>
      <c r="O4" s="227"/>
      <c r="P4" s="226"/>
      <c r="Q4" s="228"/>
      <c r="R4" s="229"/>
      <c r="S4" s="230"/>
      <c r="T4" s="226"/>
      <c r="U4" s="226"/>
      <c r="V4" s="226"/>
      <c r="W4" s="226"/>
      <c r="X4" s="222"/>
      <c r="Y4" s="223"/>
      <c r="Z4" s="222"/>
      <c r="AA4" s="225"/>
    </row>
    <row r="5" spans="1:43" s="46" customFormat="1">
      <c r="A5" s="182" t="s">
        <v>4</v>
      </c>
      <c r="B5" s="234" t="s">
        <v>1002</v>
      </c>
      <c r="C5" s="234"/>
      <c r="D5" s="234"/>
      <c r="E5" s="234"/>
      <c r="F5" s="234"/>
      <c r="G5" s="234"/>
      <c r="H5" s="234"/>
      <c r="I5" s="234"/>
      <c r="J5" s="234"/>
      <c r="K5" s="234"/>
      <c r="L5" s="234"/>
      <c r="M5" s="189"/>
      <c r="N5" s="227"/>
      <c r="O5" s="227"/>
      <c r="P5" s="226"/>
      <c r="Q5" s="228"/>
      <c r="R5" s="229"/>
      <c r="S5" s="230"/>
      <c r="T5" s="226"/>
      <c r="U5" s="226"/>
      <c r="V5" s="226"/>
      <c r="W5" s="226"/>
      <c r="X5" s="222"/>
      <c r="Y5" s="223"/>
      <c r="Z5" s="222"/>
      <c r="AA5" s="225"/>
    </row>
    <row r="6" spans="1:43" s="46" customFormat="1">
      <c r="A6" s="5" t="s">
        <v>5</v>
      </c>
      <c r="B6" s="233" t="s">
        <v>1004</v>
      </c>
      <c r="C6" s="233"/>
      <c r="D6" s="233"/>
      <c r="E6" s="233"/>
      <c r="F6" s="233"/>
      <c r="G6" s="233"/>
      <c r="H6" s="233"/>
      <c r="I6" s="233"/>
      <c r="J6" s="233"/>
      <c r="K6" s="233"/>
      <c r="L6" s="233"/>
      <c r="M6" s="189"/>
      <c r="N6" s="231"/>
      <c r="O6" s="231"/>
      <c r="P6" s="226"/>
      <c r="Q6" s="232"/>
      <c r="R6" s="229"/>
      <c r="S6" s="230"/>
      <c r="T6" s="226"/>
      <c r="U6" s="226"/>
      <c r="V6" s="226"/>
      <c r="W6" s="226"/>
      <c r="X6" s="222"/>
      <c r="Y6" s="223"/>
      <c r="Z6" s="222"/>
      <c r="AA6" s="225"/>
    </row>
    <row r="7" spans="1:43">
      <c r="A7" s="6" t="s">
        <v>6</v>
      </c>
      <c r="B7" s="76"/>
      <c r="C7" s="76"/>
      <c r="D7" s="76"/>
      <c r="E7" s="76"/>
      <c r="F7" s="6"/>
      <c r="G7" s="6"/>
      <c r="H7" s="6"/>
      <c r="I7" s="6"/>
      <c r="J7" s="6"/>
      <c r="K7" s="6"/>
      <c r="L7" s="183"/>
      <c r="N7" s="153"/>
      <c r="O7" s="153"/>
      <c r="P7" s="153"/>
      <c r="Q7" s="154"/>
      <c r="R7" s="154"/>
      <c r="S7" s="154"/>
      <c r="T7" s="155"/>
      <c r="U7" s="155"/>
      <c r="V7" s="155"/>
      <c r="W7" s="155"/>
      <c r="X7" s="155"/>
      <c r="Y7" s="156"/>
      <c r="Z7" s="155"/>
      <c r="AA7" s="157"/>
    </row>
    <row r="8" spans="1:43" s="8" customFormat="1" ht="78">
      <c r="A8" s="7" t="s">
        <v>7</v>
      </c>
      <c r="B8" s="7" t="s">
        <v>8</v>
      </c>
      <c r="C8" s="7" t="s">
        <v>9</v>
      </c>
      <c r="D8" s="7" t="s">
        <v>10</v>
      </c>
      <c r="E8" s="7" t="s">
        <v>11</v>
      </c>
      <c r="F8" s="7" t="s">
        <v>12</v>
      </c>
      <c r="G8" s="7" t="s">
        <v>13</v>
      </c>
      <c r="H8" s="7" t="s">
        <v>14</v>
      </c>
      <c r="I8" s="7" t="s">
        <v>18</v>
      </c>
      <c r="J8" s="7" t="s">
        <v>1013</v>
      </c>
      <c r="K8" s="7" t="s">
        <v>1014</v>
      </c>
      <c r="L8" s="7" t="s">
        <v>15</v>
      </c>
      <c r="M8" s="185"/>
      <c r="N8" s="9" t="s">
        <v>1024</v>
      </c>
      <c r="O8" s="9" t="s">
        <v>1022</v>
      </c>
      <c r="P8" s="9" t="s">
        <v>16</v>
      </c>
      <c r="Q8" s="10" t="s">
        <v>1023</v>
      </c>
      <c r="R8" s="10" t="s">
        <v>1000</v>
      </c>
      <c r="S8" s="97" t="s">
        <v>17</v>
      </c>
      <c r="T8" s="11" t="s">
        <v>14</v>
      </c>
      <c r="U8" s="11" t="s">
        <v>18</v>
      </c>
      <c r="V8" s="11" t="s">
        <v>1013</v>
      </c>
      <c r="W8" s="11" t="s">
        <v>1014</v>
      </c>
      <c r="X8" s="12" t="s">
        <v>19</v>
      </c>
      <c r="Y8" s="13" t="s">
        <v>20</v>
      </c>
      <c r="Z8" s="11" t="s">
        <v>21</v>
      </c>
      <c r="AA8" s="11" t="s">
        <v>22</v>
      </c>
    </row>
    <row r="9" spans="1:43" ht="48" customHeight="1">
      <c r="A9" s="14" t="s">
        <v>1025</v>
      </c>
      <c r="B9" s="62">
        <v>62000</v>
      </c>
      <c r="C9" s="62" t="s">
        <v>1005</v>
      </c>
      <c r="D9" s="15" t="s">
        <v>23</v>
      </c>
      <c r="E9" s="20">
        <v>71200</v>
      </c>
      <c r="F9" s="55" t="s">
        <v>1006</v>
      </c>
      <c r="G9" s="113">
        <v>20000</v>
      </c>
      <c r="H9" s="113">
        <v>20000</v>
      </c>
      <c r="I9" s="113">
        <v>20000</v>
      </c>
      <c r="J9" s="113">
        <v>20000</v>
      </c>
      <c r="K9" s="113">
        <v>20000</v>
      </c>
      <c r="L9" s="113">
        <f t="shared" ref="L9:L15" si="0">SUM(G9:K9)</f>
        <v>100000</v>
      </c>
      <c r="M9" s="186"/>
      <c r="N9" s="113">
        <v>0</v>
      </c>
      <c r="O9" s="113">
        <f>SUM(N9:N9)</f>
        <v>0</v>
      </c>
      <c r="P9" s="19">
        <f>IF(L9=0,0,O9/L9)</f>
        <v>0</v>
      </c>
      <c r="Q9" s="113">
        <v>20000</v>
      </c>
      <c r="R9" s="113">
        <v>0</v>
      </c>
      <c r="S9" s="113">
        <f>R9-Q9</f>
        <v>-20000</v>
      </c>
      <c r="T9" s="113">
        <f>20000+20000</f>
        <v>40000</v>
      </c>
      <c r="U9" s="113">
        <v>20000</v>
      </c>
      <c r="V9" s="113">
        <v>20000</v>
      </c>
      <c r="W9" s="113">
        <v>20000</v>
      </c>
      <c r="X9" s="113">
        <f t="shared" ref="X9:X16" si="1">O9+R9+T9+U9+V9+W9</f>
        <v>100000</v>
      </c>
      <c r="Y9" s="113">
        <f>+L9-X9</f>
        <v>0</v>
      </c>
      <c r="Z9" s="16">
        <v>1</v>
      </c>
      <c r="AA9" s="17" t="s">
        <v>1037</v>
      </c>
      <c r="AC9" s="18"/>
      <c r="AD9" s="18"/>
      <c r="AE9" s="18"/>
      <c r="AF9" s="18"/>
      <c r="AG9" s="18"/>
      <c r="AH9" s="18"/>
      <c r="AI9" s="18"/>
      <c r="AJ9" s="18"/>
      <c r="AK9" s="18"/>
      <c r="AL9" s="18"/>
      <c r="AM9" s="18"/>
      <c r="AN9" s="18"/>
      <c r="AO9" s="18"/>
      <c r="AP9" s="18"/>
      <c r="AQ9" s="18"/>
    </row>
    <row r="10" spans="1:43" s="46" customFormat="1" ht="48" customHeight="1">
      <c r="A10" s="14" t="s">
        <v>1025</v>
      </c>
      <c r="B10" s="62">
        <v>62000</v>
      </c>
      <c r="C10" s="62" t="s">
        <v>1005</v>
      </c>
      <c r="D10" s="15" t="s">
        <v>23</v>
      </c>
      <c r="E10" s="20">
        <v>71300</v>
      </c>
      <c r="F10" s="55" t="s">
        <v>1007</v>
      </c>
      <c r="G10" s="113">
        <v>20000</v>
      </c>
      <c r="H10" s="114">
        <v>40000</v>
      </c>
      <c r="I10" s="114">
        <v>40000</v>
      </c>
      <c r="J10" s="114">
        <v>40000</v>
      </c>
      <c r="K10" s="114">
        <v>40000</v>
      </c>
      <c r="L10" s="113">
        <f t="shared" si="0"/>
        <v>180000</v>
      </c>
      <c r="M10" s="186"/>
      <c r="N10" s="113"/>
      <c r="O10" s="113"/>
      <c r="P10" s="19">
        <f t="shared" ref="P10:P15" si="2">IF(L10=0,0,O10/L10)</f>
        <v>0</v>
      </c>
      <c r="Q10" s="113">
        <v>20000</v>
      </c>
      <c r="R10" s="113">
        <v>0</v>
      </c>
      <c r="S10" s="113">
        <f t="shared" ref="S10:S15" si="3">R10-Q10</f>
        <v>-20000</v>
      </c>
      <c r="T10" s="113">
        <f>40000+20000</f>
        <v>60000</v>
      </c>
      <c r="U10" s="114">
        <v>40000</v>
      </c>
      <c r="V10" s="114">
        <v>40000</v>
      </c>
      <c r="W10" s="114">
        <v>40000</v>
      </c>
      <c r="X10" s="113">
        <f t="shared" si="1"/>
        <v>180000</v>
      </c>
      <c r="Y10" s="113">
        <f t="shared" ref="Y10:Y15" si="4">+L10-X10</f>
        <v>0</v>
      </c>
      <c r="Z10" s="16">
        <v>2</v>
      </c>
      <c r="AA10" s="17" t="s">
        <v>1037</v>
      </c>
      <c r="AC10" s="74"/>
      <c r="AD10" s="74"/>
      <c r="AE10" s="74"/>
      <c r="AF10" s="74"/>
      <c r="AG10" s="74"/>
      <c r="AH10" s="74"/>
      <c r="AI10" s="74"/>
      <c r="AJ10" s="74"/>
      <c r="AK10" s="74"/>
      <c r="AL10" s="74"/>
      <c r="AM10" s="74"/>
      <c r="AN10" s="74"/>
      <c r="AO10" s="74"/>
      <c r="AP10" s="74"/>
      <c r="AQ10" s="74"/>
    </row>
    <row r="11" spans="1:43" s="46" customFormat="1" ht="48" customHeight="1">
      <c r="A11" s="14" t="s">
        <v>1025</v>
      </c>
      <c r="B11" s="62">
        <v>62000</v>
      </c>
      <c r="C11" s="62" t="s">
        <v>1005</v>
      </c>
      <c r="D11" s="15" t="s">
        <v>23</v>
      </c>
      <c r="E11" s="20">
        <v>71400</v>
      </c>
      <c r="F11" s="75" t="s">
        <v>1008</v>
      </c>
      <c r="G11" s="114">
        <v>53580</v>
      </c>
      <c r="H11" s="114">
        <v>53580</v>
      </c>
      <c r="I11" s="114">
        <v>53580</v>
      </c>
      <c r="J11" s="114">
        <v>53580</v>
      </c>
      <c r="K11" s="114">
        <v>53580</v>
      </c>
      <c r="L11" s="113">
        <f t="shared" si="0"/>
        <v>267900</v>
      </c>
      <c r="M11" s="186"/>
      <c r="N11" s="113"/>
      <c r="O11" s="113"/>
      <c r="P11" s="19">
        <f t="shared" si="2"/>
        <v>0</v>
      </c>
      <c r="Q11" s="114">
        <v>53580</v>
      </c>
      <c r="R11" s="167">
        <v>22509.94</v>
      </c>
      <c r="S11" s="113">
        <f t="shared" si="3"/>
        <v>-31070.06</v>
      </c>
      <c r="T11" s="114">
        <f>46344.2+9634.64</f>
        <v>55978.84</v>
      </c>
      <c r="U11" s="114">
        <v>47653.88</v>
      </c>
      <c r="V11" s="114">
        <v>49068.55</v>
      </c>
      <c r="W11" s="114">
        <v>92688.79</v>
      </c>
      <c r="X11" s="113">
        <f t="shared" si="1"/>
        <v>267900</v>
      </c>
      <c r="Y11" s="113">
        <f t="shared" si="4"/>
        <v>0</v>
      </c>
      <c r="Z11" s="16">
        <v>3</v>
      </c>
      <c r="AA11" s="17" t="s">
        <v>1053</v>
      </c>
      <c r="AC11" s="74"/>
      <c r="AD11" s="74"/>
      <c r="AE11" s="74"/>
      <c r="AF11" s="74"/>
      <c r="AG11" s="74"/>
      <c r="AH11" s="74"/>
      <c r="AI11" s="74"/>
      <c r="AJ11" s="74"/>
      <c r="AK11" s="74"/>
      <c r="AL11" s="74"/>
      <c r="AM11" s="74"/>
      <c r="AN11" s="74"/>
      <c r="AO11" s="74"/>
      <c r="AP11" s="74"/>
      <c r="AQ11" s="74"/>
    </row>
    <row r="12" spans="1:43" s="46" customFormat="1" ht="48" customHeight="1">
      <c r="A12" s="14" t="s">
        <v>1025</v>
      </c>
      <c r="B12" s="62">
        <v>62000</v>
      </c>
      <c r="C12" s="62" t="s">
        <v>1005</v>
      </c>
      <c r="D12" s="15" t="s">
        <v>23</v>
      </c>
      <c r="E12" s="20">
        <v>71600</v>
      </c>
      <c r="F12" s="55" t="s">
        <v>1009</v>
      </c>
      <c r="G12" s="114">
        <v>15000</v>
      </c>
      <c r="H12" s="114">
        <v>15000</v>
      </c>
      <c r="I12" s="114">
        <v>17000</v>
      </c>
      <c r="J12" s="114">
        <v>19500</v>
      </c>
      <c r="K12" s="114">
        <v>20000</v>
      </c>
      <c r="L12" s="113">
        <f t="shared" si="0"/>
        <v>86500</v>
      </c>
      <c r="M12" s="186"/>
      <c r="N12" s="113"/>
      <c r="O12" s="113"/>
      <c r="P12" s="19">
        <f t="shared" si="2"/>
        <v>0</v>
      </c>
      <c r="Q12" s="114">
        <v>15000</v>
      </c>
      <c r="R12" s="113">
        <v>26748.799999999999</v>
      </c>
      <c r="S12" s="113">
        <f t="shared" si="3"/>
        <v>11748.8</v>
      </c>
      <c r="T12" s="114">
        <f>15000-5600</f>
        <v>9400</v>
      </c>
      <c r="U12" s="114">
        <f>17000-5600+5051.2</f>
        <v>16451.2</v>
      </c>
      <c r="V12" s="114">
        <f>19500-5600</f>
        <v>13900</v>
      </c>
      <c r="W12" s="114">
        <v>20000</v>
      </c>
      <c r="X12" s="113">
        <f t="shared" si="1"/>
        <v>86500</v>
      </c>
      <c r="Y12" s="113">
        <f t="shared" si="4"/>
        <v>0</v>
      </c>
      <c r="Z12" s="16">
        <v>4</v>
      </c>
      <c r="AA12" s="17" t="s">
        <v>1058</v>
      </c>
      <c r="AC12" s="74"/>
      <c r="AD12" s="74"/>
      <c r="AE12" s="74"/>
      <c r="AF12" s="74"/>
      <c r="AG12" s="74"/>
      <c r="AH12" s="74"/>
      <c r="AI12" s="74"/>
      <c r="AJ12" s="74"/>
      <c r="AK12" s="74"/>
      <c r="AL12" s="74"/>
      <c r="AM12" s="74"/>
      <c r="AN12" s="74"/>
      <c r="AO12" s="74"/>
      <c r="AP12" s="74"/>
      <c r="AQ12" s="74"/>
    </row>
    <row r="13" spans="1:43" s="46" customFormat="1" ht="48" customHeight="1">
      <c r="A13" s="14" t="s">
        <v>1025</v>
      </c>
      <c r="B13" s="62">
        <v>62000</v>
      </c>
      <c r="C13" s="62" t="s">
        <v>1005</v>
      </c>
      <c r="D13" s="15" t="s">
        <v>23</v>
      </c>
      <c r="E13" s="20">
        <v>72100</v>
      </c>
      <c r="F13" s="75" t="s">
        <v>1010</v>
      </c>
      <c r="G13" s="114">
        <v>10000</v>
      </c>
      <c r="H13" s="114">
        <v>42980</v>
      </c>
      <c r="I13" s="114">
        <v>50000</v>
      </c>
      <c r="J13" s="114">
        <v>50000</v>
      </c>
      <c r="K13" s="114">
        <v>50000</v>
      </c>
      <c r="L13" s="113">
        <f t="shared" si="0"/>
        <v>202980</v>
      </c>
      <c r="M13" s="186"/>
      <c r="N13" s="113"/>
      <c r="O13" s="113"/>
      <c r="P13" s="19">
        <f t="shared" si="2"/>
        <v>0</v>
      </c>
      <c r="Q13" s="114">
        <v>10000</v>
      </c>
      <c r="R13" s="113">
        <v>0</v>
      </c>
      <c r="S13" s="113">
        <f t="shared" si="3"/>
        <v>-10000</v>
      </c>
      <c r="T13" s="114">
        <f>42980+10000</f>
        <v>52980</v>
      </c>
      <c r="U13" s="114">
        <v>50000</v>
      </c>
      <c r="V13" s="114">
        <v>50000</v>
      </c>
      <c r="W13" s="114">
        <v>50000</v>
      </c>
      <c r="X13" s="113">
        <f t="shared" si="1"/>
        <v>202980</v>
      </c>
      <c r="Y13" s="113">
        <f t="shared" si="4"/>
        <v>0</v>
      </c>
      <c r="Z13" s="16">
        <v>5</v>
      </c>
      <c r="AA13" s="17" t="s">
        <v>1037</v>
      </c>
      <c r="AC13" s="74"/>
      <c r="AD13" s="74"/>
      <c r="AE13" s="74"/>
      <c r="AF13" s="74"/>
      <c r="AG13" s="74"/>
      <c r="AH13" s="74"/>
      <c r="AI13" s="74"/>
      <c r="AJ13" s="74"/>
      <c r="AK13" s="74"/>
      <c r="AL13" s="74"/>
      <c r="AM13" s="74"/>
      <c r="AN13" s="74"/>
      <c r="AO13" s="74"/>
      <c r="AP13" s="74"/>
      <c r="AQ13" s="74"/>
    </row>
    <row r="14" spans="1:43" s="46" customFormat="1" ht="48" customHeight="1">
      <c r="A14" s="14" t="s">
        <v>1025</v>
      </c>
      <c r="B14" s="62">
        <v>62000</v>
      </c>
      <c r="C14" s="62" t="s">
        <v>1005</v>
      </c>
      <c r="D14" s="15" t="s">
        <v>23</v>
      </c>
      <c r="E14" s="20">
        <v>74200</v>
      </c>
      <c r="F14" s="75" t="s">
        <v>1011</v>
      </c>
      <c r="G14" s="115">
        <v>5000</v>
      </c>
      <c r="H14" s="115">
        <v>10000</v>
      </c>
      <c r="I14" s="115">
        <v>10000</v>
      </c>
      <c r="J14" s="115">
        <v>10000</v>
      </c>
      <c r="K14" s="115">
        <v>10000</v>
      </c>
      <c r="L14" s="113">
        <f t="shared" si="0"/>
        <v>45000</v>
      </c>
      <c r="M14" s="186"/>
      <c r="N14" s="113"/>
      <c r="O14" s="113"/>
      <c r="P14" s="19">
        <f t="shared" si="2"/>
        <v>0</v>
      </c>
      <c r="Q14" s="115">
        <v>5000</v>
      </c>
      <c r="R14" s="113">
        <v>0</v>
      </c>
      <c r="S14" s="113">
        <f t="shared" si="3"/>
        <v>-5000</v>
      </c>
      <c r="T14" s="115">
        <f>10000+5000</f>
        <v>15000</v>
      </c>
      <c r="U14" s="115">
        <v>10000</v>
      </c>
      <c r="V14" s="115">
        <v>10000</v>
      </c>
      <c r="W14" s="115">
        <v>10000</v>
      </c>
      <c r="X14" s="113">
        <f t="shared" si="1"/>
        <v>45000</v>
      </c>
      <c r="Y14" s="113">
        <f t="shared" si="4"/>
        <v>0</v>
      </c>
      <c r="Z14" s="16">
        <v>6</v>
      </c>
      <c r="AA14" s="17" t="s">
        <v>1037</v>
      </c>
      <c r="AC14" s="74"/>
      <c r="AD14" s="74"/>
      <c r="AE14" s="74"/>
      <c r="AF14" s="74"/>
      <c r="AG14" s="74"/>
      <c r="AH14" s="74"/>
      <c r="AI14" s="74"/>
      <c r="AJ14" s="74"/>
      <c r="AK14" s="74"/>
      <c r="AL14" s="74"/>
      <c r="AM14" s="74"/>
      <c r="AN14" s="74"/>
      <c r="AO14" s="74"/>
      <c r="AP14" s="74"/>
      <c r="AQ14" s="74"/>
    </row>
    <row r="15" spans="1:43" s="46" customFormat="1" ht="48" customHeight="1">
      <c r="A15" s="14" t="s">
        <v>1025</v>
      </c>
      <c r="B15" s="62">
        <v>62000</v>
      </c>
      <c r="C15" s="62" t="s">
        <v>1005</v>
      </c>
      <c r="D15" s="15" t="s">
        <v>23</v>
      </c>
      <c r="E15" s="20">
        <v>75700</v>
      </c>
      <c r="F15" s="75" t="s">
        <v>1012</v>
      </c>
      <c r="G15" s="115">
        <v>10000</v>
      </c>
      <c r="H15" s="115">
        <v>15000</v>
      </c>
      <c r="I15" s="115">
        <v>15000</v>
      </c>
      <c r="J15" s="115">
        <v>15000</v>
      </c>
      <c r="K15" s="115">
        <v>15000</v>
      </c>
      <c r="L15" s="113">
        <f t="shared" si="0"/>
        <v>70000</v>
      </c>
      <c r="M15" s="186"/>
      <c r="N15" s="113"/>
      <c r="O15" s="113"/>
      <c r="P15" s="19">
        <f t="shared" si="2"/>
        <v>0</v>
      </c>
      <c r="Q15" s="115">
        <v>10000</v>
      </c>
      <c r="R15" s="113">
        <v>12809.75</v>
      </c>
      <c r="S15" s="113">
        <f t="shared" si="3"/>
        <v>2809.75</v>
      </c>
      <c r="T15" s="115">
        <f>15000+7000-3758.55</f>
        <v>18241.45</v>
      </c>
      <c r="U15" s="115">
        <f>15000-6051.2</f>
        <v>8948.7999999999993</v>
      </c>
      <c r="V15" s="115">
        <v>15000</v>
      </c>
      <c r="W15" s="115">
        <v>15000</v>
      </c>
      <c r="X15" s="113">
        <f t="shared" si="1"/>
        <v>70000</v>
      </c>
      <c r="Y15" s="113">
        <f t="shared" si="4"/>
        <v>0</v>
      </c>
      <c r="Z15" s="16">
        <v>7</v>
      </c>
      <c r="AA15" s="17" t="s">
        <v>1037</v>
      </c>
      <c r="AC15" s="74"/>
      <c r="AD15" s="74"/>
      <c r="AE15" s="74"/>
      <c r="AF15" s="74"/>
      <c r="AG15" s="74"/>
      <c r="AH15" s="74"/>
      <c r="AI15" s="74"/>
      <c r="AJ15" s="74"/>
      <c r="AK15" s="74"/>
      <c r="AL15" s="74"/>
      <c r="AM15" s="74"/>
      <c r="AN15" s="74"/>
      <c r="AO15" s="74"/>
      <c r="AP15" s="74"/>
      <c r="AQ15" s="74"/>
    </row>
    <row r="16" spans="1:43" ht="16" thickBot="1">
      <c r="A16" s="163" t="s">
        <v>1032</v>
      </c>
      <c r="B16" s="77"/>
      <c r="C16" s="77"/>
      <c r="D16" s="77"/>
      <c r="E16" s="77"/>
      <c r="F16" s="63"/>
      <c r="G16" s="116">
        <f t="shared" ref="G16:L16" si="5">SUM(G9:G15)</f>
        <v>133580</v>
      </c>
      <c r="H16" s="116">
        <f t="shared" si="5"/>
        <v>196560</v>
      </c>
      <c r="I16" s="116">
        <f t="shared" si="5"/>
        <v>205580</v>
      </c>
      <c r="J16" s="116">
        <f t="shared" si="5"/>
        <v>208080</v>
      </c>
      <c r="K16" s="116">
        <f t="shared" si="5"/>
        <v>208580</v>
      </c>
      <c r="L16" s="116">
        <f t="shared" si="5"/>
        <v>952380</v>
      </c>
      <c r="M16" s="158"/>
      <c r="N16" s="116">
        <f t="shared" ref="N16:S16" si="6">SUM(N9:N15)</f>
        <v>0</v>
      </c>
      <c r="O16" s="116">
        <f t="shared" si="6"/>
        <v>0</v>
      </c>
      <c r="P16" s="23">
        <f t="shared" si="6"/>
        <v>0</v>
      </c>
      <c r="Q16" s="116">
        <f t="shared" si="6"/>
        <v>133580</v>
      </c>
      <c r="R16" s="116">
        <f>SUM(R9:R15)</f>
        <v>62068.49</v>
      </c>
      <c r="S16" s="131">
        <f t="shared" si="6"/>
        <v>-71511.509999999995</v>
      </c>
      <c r="T16" s="116">
        <f>SUM(T9:T15)</f>
        <v>251600.29</v>
      </c>
      <c r="U16" s="116">
        <f>SUM(U9:U15)</f>
        <v>193053.88</v>
      </c>
      <c r="V16" s="116">
        <f>SUM(V9:V15)</f>
        <v>197968.55</v>
      </c>
      <c r="W16" s="116">
        <f>SUM(W9:W15)</f>
        <v>247688.78999999998</v>
      </c>
      <c r="X16" s="116">
        <f t="shared" si="1"/>
        <v>952380</v>
      </c>
      <c r="Y16" s="116">
        <f>SUM(Y9:Y15)</f>
        <v>0</v>
      </c>
      <c r="Z16" s="24"/>
      <c r="AA16" s="25"/>
      <c r="AC16" s="18"/>
      <c r="AD16" s="18"/>
      <c r="AE16" s="18"/>
      <c r="AF16" s="18"/>
      <c r="AG16" s="18"/>
      <c r="AH16" s="18"/>
      <c r="AI16" s="18"/>
      <c r="AJ16" s="18"/>
      <c r="AK16" s="18"/>
      <c r="AL16" s="18"/>
      <c r="AM16" s="18"/>
      <c r="AN16" s="18"/>
      <c r="AO16" s="18"/>
      <c r="AP16" s="18"/>
      <c r="AQ16" s="18"/>
    </row>
    <row r="17" spans="1:43" ht="48" customHeight="1" thickTop="1">
      <c r="A17" s="26" t="s">
        <v>1026</v>
      </c>
      <c r="B17" s="64">
        <v>62000</v>
      </c>
      <c r="C17" s="64" t="s">
        <v>1005</v>
      </c>
      <c r="D17" s="27" t="s">
        <v>23</v>
      </c>
      <c r="E17" s="88">
        <v>71200</v>
      </c>
      <c r="F17" s="55" t="s">
        <v>1006</v>
      </c>
      <c r="G17" s="115">
        <v>5450</v>
      </c>
      <c r="H17" s="115">
        <v>10000</v>
      </c>
      <c r="I17" s="115">
        <v>10000</v>
      </c>
      <c r="J17" s="115">
        <v>10000</v>
      </c>
      <c r="K17" s="115">
        <v>10000</v>
      </c>
      <c r="L17" s="114">
        <f t="shared" ref="L17:L23" si="7">SUM(G17:K17)</f>
        <v>45450</v>
      </c>
      <c r="M17" s="158"/>
      <c r="N17" s="124"/>
      <c r="O17" s="124"/>
      <c r="P17" s="98">
        <f t="shared" ref="P17:P23" si="8">IF(L17=0,0,O17/L17)</f>
        <v>0</v>
      </c>
      <c r="Q17" s="132">
        <v>5450</v>
      </c>
      <c r="R17" s="124">
        <v>0</v>
      </c>
      <c r="S17" s="124">
        <f t="shared" ref="S17:S55" si="9">R17-Q17</f>
        <v>-5450</v>
      </c>
      <c r="T17" s="132">
        <f>10000+5450</f>
        <v>15450</v>
      </c>
      <c r="U17" s="132">
        <v>10000</v>
      </c>
      <c r="V17" s="132">
        <v>10000</v>
      </c>
      <c r="W17" s="132">
        <v>10000</v>
      </c>
      <c r="X17" s="124">
        <f t="shared" ref="X17:X55" si="10">O17+R17+T17+U17+V17+W17</f>
        <v>45450</v>
      </c>
      <c r="Y17" s="124">
        <f t="shared" ref="Y17:Y55" si="11">+L17-X17</f>
        <v>0</v>
      </c>
      <c r="Z17" s="99">
        <v>8</v>
      </c>
      <c r="AA17" s="17" t="s">
        <v>1037</v>
      </c>
      <c r="AC17" s="18"/>
      <c r="AD17" s="18"/>
      <c r="AE17" s="18"/>
      <c r="AF17" s="18"/>
      <c r="AG17" s="18"/>
      <c r="AH17" s="18"/>
      <c r="AI17" s="18"/>
      <c r="AJ17" s="18"/>
      <c r="AK17" s="18"/>
      <c r="AL17" s="18"/>
      <c r="AM17" s="18"/>
      <c r="AN17" s="18"/>
      <c r="AO17" s="18"/>
      <c r="AP17" s="18"/>
      <c r="AQ17" s="18"/>
    </row>
    <row r="18" spans="1:43" ht="48" customHeight="1">
      <c r="A18" s="26" t="s">
        <v>1026</v>
      </c>
      <c r="B18" s="64">
        <v>62000</v>
      </c>
      <c r="C18" s="64" t="s">
        <v>1005</v>
      </c>
      <c r="D18" s="27" t="s">
        <v>23</v>
      </c>
      <c r="E18" s="89">
        <v>71300</v>
      </c>
      <c r="F18" s="55" t="s">
        <v>1007</v>
      </c>
      <c r="G18" s="114">
        <v>15000</v>
      </c>
      <c r="H18" s="114">
        <v>15000</v>
      </c>
      <c r="I18" s="114">
        <v>15000</v>
      </c>
      <c r="J18" s="114">
        <v>15000</v>
      </c>
      <c r="K18" s="114">
        <v>18250</v>
      </c>
      <c r="L18" s="114">
        <f t="shared" si="7"/>
        <v>78250</v>
      </c>
      <c r="M18" s="158"/>
      <c r="N18" s="113"/>
      <c r="O18" s="113"/>
      <c r="P18" s="19">
        <f t="shared" si="8"/>
        <v>0</v>
      </c>
      <c r="Q18" s="114">
        <v>15000</v>
      </c>
      <c r="R18" s="113">
        <v>5404</v>
      </c>
      <c r="S18" s="113">
        <f t="shared" si="9"/>
        <v>-9596</v>
      </c>
      <c r="T18" s="114">
        <f>15000+8785.4+810.6</f>
        <v>24596</v>
      </c>
      <c r="U18" s="114">
        <v>15000</v>
      </c>
      <c r="V18" s="114">
        <v>15000</v>
      </c>
      <c r="W18" s="114">
        <v>18250</v>
      </c>
      <c r="X18" s="113">
        <f t="shared" si="10"/>
        <v>78250</v>
      </c>
      <c r="Y18" s="113">
        <f t="shared" si="11"/>
        <v>0</v>
      </c>
      <c r="Z18" s="16">
        <v>9</v>
      </c>
      <c r="AA18" s="17" t="s">
        <v>1037</v>
      </c>
      <c r="AC18" s="18"/>
      <c r="AD18" s="18"/>
      <c r="AE18" s="18"/>
      <c r="AF18" s="18"/>
      <c r="AG18" s="18"/>
      <c r="AH18" s="18"/>
      <c r="AI18" s="18"/>
      <c r="AJ18" s="18"/>
      <c r="AK18" s="18"/>
      <c r="AL18" s="18"/>
      <c r="AM18" s="18"/>
      <c r="AN18" s="18"/>
      <c r="AO18" s="18"/>
      <c r="AP18" s="18"/>
      <c r="AQ18" s="18"/>
    </row>
    <row r="19" spans="1:43" ht="48" customHeight="1">
      <c r="A19" s="26" t="s">
        <v>1026</v>
      </c>
      <c r="B19" s="64">
        <v>62000</v>
      </c>
      <c r="C19" s="64" t="s">
        <v>1005</v>
      </c>
      <c r="D19" s="27" t="s">
        <v>23</v>
      </c>
      <c r="E19" s="88">
        <v>71400</v>
      </c>
      <c r="F19" s="75" t="s">
        <v>1008</v>
      </c>
      <c r="G19" s="114">
        <v>49360</v>
      </c>
      <c r="H19" s="114">
        <v>49360</v>
      </c>
      <c r="I19" s="114">
        <v>49360</v>
      </c>
      <c r="J19" s="114">
        <v>49360</v>
      </c>
      <c r="K19" s="114">
        <v>49360</v>
      </c>
      <c r="L19" s="114">
        <f t="shared" si="7"/>
        <v>246800</v>
      </c>
      <c r="M19" s="158"/>
      <c r="N19" s="113"/>
      <c r="O19" s="113"/>
      <c r="P19" s="19">
        <f t="shared" si="8"/>
        <v>0</v>
      </c>
      <c r="Q19" s="114">
        <v>49360</v>
      </c>
      <c r="R19" s="113">
        <v>10208.11</v>
      </c>
      <c r="S19" s="113">
        <f t="shared" si="9"/>
        <v>-39151.89</v>
      </c>
      <c r="T19" s="114">
        <f>29565.98+22075</f>
        <v>51640.979999999996</v>
      </c>
      <c r="U19" s="114">
        <f>30406.88+22075</f>
        <v>52481.880000000005</v>
      </c>
      <c r="V19" s="114">
        <f>31310.54+22075</f>
        <v>53385.54</v>
      </c>
      <c r="W19" s="114">
        <f>32268.09+(113040.4-66225)</f>
        <v>79083.489999999991</v>
      </c>
      <c r="X19" s="113">
        <f t="shared" si="10"/>
        <v>246800</v>
      </c>
      <c r="Y19" s="113">
        <f t="shared" si="11"/>
        <v>0</v>
      </c>
      <c r="Z19" s="16">
        <v>10</v>
      </c>
      <c r="AA19" s="17" t="s">
        <v>1053</v>
      </c>
      <c r="AC19" s="18"/>
      <c r="AD19" s="18"/>
      <c r="AE19" s="18"/>
      <c r="AF19" s="18"/>
      <c r="AG19" s="18"/>
      <c r="AH19" s="18"/>
      <c r="AI19" s="18"/>
      <c r="AJ19" s="18"/>
      <c r="AK19" s="18"/>
      <c r="AL19" s="18"/>
      <c r="AM19" s="18"/>
      <c r="AN19" s="18"/>
      <c r="AO19" s="18"/>
      <c r="AP19" s="18"/>
      <c r="AQ19" s="18"/>
    </row>
    <row r="20" spans="1:43" ht="48" customHeight="1">
      <c r="A20" s="26" t="s">
        <v>1026</v>
      </c>
      <c r="B20" s="64">
        <v>62000</v>
      </c>
      <c r="C20" s="64" t="s">
        <v>1005</v>
      </c>
      <c r="D20" s="27" t="s">
        <v>23</v>
      </c>
      <c r="E20" s="88">
        <v>71600</v>
      </c>
      <c r="F20" s="55" t="s">
        <v>1009</v>
      </c>
      <c r="G20" s="114">
        <v>15000</v>
      </c>
      <c r="H20" s="114">
        <v>20000</v>
      </c>
      <c r="I20" s="114">
        <v>20000</v>
      </c>
      <c r="J20" s="114">
        <v>20000</v>
      </c>
      <c r="K20" s="114">
        <v>20000</v>
      </c>
      <c r="L20" s="114">
        <f t="shared" si="7"/>
        <v>95000</v>
      </c>
      <c r="M20" s="60"/>
      <c r="N20" s="113"/>
      <c r="O20" s="113"/>
      <c r="P20" s="19">
        <f t="shared" si="8"/>
        <v>0</v>
      </c>
      <c r="Q20" s="114">
        <v>15000</v>
      </c>
      <c r="R20" s="113">
        <v>0</v>
      </c>
      <c r="S20" s="113">
        <f t="shared" si="9"/>
        <v>-15000</v>
      </c>
      <c r="T20" s="114">
        <f>20000+15000</f>
        <v>35000</v>
      </c>
      <c r="U20" s="114">
        <v>20000</v>
      </c>
      <c r="V20" s="114">
        <v>20000</v>
      </c>
      <c r="W20" s="114">
        <v>20000</v>
      </c>
      <c r="X20" s="113">
        <f t="shared" si="10"/>
        <v>95000</v>
      </c>
      <c r="Y20" s="113">
        <f t="shared" si="11"/>
        <v>0</v>
      </c>
      <c r="Z20" s="16">
        <v>11</v>
      </c>
      <c r="AA20" s="17" t="s">
        <v>1037</v>
      </c>
      <c r="AC20" s="18"/>
      <c r="AD20" s="18"/>
      <c r="AE20" s="18"/>
      <c r="AF20" s="18"/>
      <c r="AG20" s="18"/>
      <c r="AH20" s="18"/>
      <c r="AI20" s="18"/>
      <c r="AJ20" s="18"/>
      <c r="AK20" s="18"/>
      <c r="AL20" s="18"/>
      <c r="AM20" s="18"/>
      <c r="AN20" s="18"/>
      <c r="AO20" s="18"/>
      <c r="AP20" s="18"/>
      <c r="AQ20" s="18"/>
    </row>
    <row r="21" spans="1:43" ht="48" customHeight="1">
      <c r="A21" s="26" t="s">
        <v>1026</v>
      </c>
      <c r="B21" s="64">
        <v>62000</v>
      </c>
      <c r="C21" s="64" t="s">
        <v>1005</v>
      </c>
      <c r="D21" s="27" t="s">
        <v>23</v>
      </c>
      <c r="E21" s="89">
        <v>72100</v>
      </c>
      <c r="F21" s="75" t="s">
        <v>1010</v>
      </c>
      <c r="G21" s="114">
        <v>0</v>
      </c>
      <c r="H21" s="114">
        <v>103500</v>
      </c>
      <c r="I21" s="114">
        <v>135000</v>
      </c>
      <c r="J21" s="114">
        <v>165000</v>
      </c>
      <c r="K21" s="114">
        <v>115000</v>
      </c>
      <c r="L21" s="114">
        <f t="shared" si="7"/>
        <v>518500</v>
      </c>
      <c r="M21" s="158"/>
      <c r="N21" s="113"/>
      <c r="O21" s="113"/>
      <c r="P21" s="19">
        <f t="shared" si="8"/>
        <v>0</v>
      </c>
      <c r="Q21" s="114">
        <v>0</v>
      </c>
      <c r="R21" s="113">
        <v>0</v>
      </c>
      <c r="S21" s="113">
        <f t="shared" si="9"/>
        <v>0</v>
      </c>
      <c r="T21" s="114">
        <v>103500</v>
      </c>
      <c r="U21" s="114">
        <v>135000</v>
      </c>
      <c r="V21" s="114">
        <v>165000</v>
      </c>
      <c r="W21" s="114">
        <v>115000</v>
      </c>
      <c r="X21" s="113">
        <f t="shared" si="10"/>
        <v>518500</v>
      </c>
      <c r="Y21" s="113">
        <f t="shared" si="11"/>
        <v>0</v>
      </c>
      <c r="Z21" s="16"/>
      <c r="AA21" s="17"/>
      <c r="AC21" s="18"/>
      <c r="AD21" s="18"/>
      <c r="AE21" s="18"/>
      <c r="AF21" s="18"/>
      <c r="AG21" s="18"/>
      <c r="AH21" s="18"/>
      <c r="AI21" s="18"/>
      <c r="AJ21" s="18"/>
      <c r="AK21" s="18"/>
      <c r="AL21" s="18"/>
      <c r="AM21" s="18"/>
      <c r="AN21" s="18"/>
      <c r="AO21" s="18"/>
      <c r="AP21" s="18"/>
      <c r="AQ21" s="18"/>
    </row>
    <row r="22" spans="1:43" ht="48" customHeight="1">
      <c r="A22" s="26" t="s">
        <v>1026</v>
      </c>
      <c r="B22" s="64">
        <v>62000</v>
      </c>
      <c r="C22" s="64" t="s">
        <v>1005</v>
      </c>
      <c r="D22" s="27" t="s">
        <v>23</v>
      </c>
      <c r="E22" s="88">
        <v>74200</v>
      </c>
      <c r="F22" s="75" t="s">
        <v>1011</v>
      </c>
      <c r="G22" s="114">
        <v>7500</v>
      </c>
      <c r="H22" s="114">
        <v>7500</v>
      </c>
      <c r="I22" s="114">
        <v>7500</v>
      </c>
      <c r="J22" s="114">
        <v>7500</v>
      </c>
      <c r="K22" s="114">
        <v>7500</v>
      </c>
      <c r="L22" s="114">
        <f t="shared" si="7"/>
        <v>37500</v>
      </c>
      <c r="M22" s="158"/>
      <c r="N22" s="113"/>
      <c r="O22" s="113"/>
      <c r="P22" s="19">
        <f t="shared" si="8"/>
        <v>0</v>
      </c>
      <c r="Q22" s="114">
        <v>7500</v>
      </c>
      <c r="R22" s="114">
        <v>0</v>
      </c>
      <c r="S22" s="113">
        <f t="shared" si="9"/>
        <v>-7500</v>
      </c>
      <c r="T22" s="114">
        <f>7500+7500</f>
        <v>15000</v>
      </c>
      <c r="U22" s="114">
        <v>7500</v>
      </c>
      <c r="V22" s="114">
        <v>7500</v>
      </c>
      <c r="W22" s="114">
        <v>7500</v>
      </c>
      <c r="X22" s="113">
        <f t="shared" si="10"/>
        <v>37500</v>
      </c>
      <c r="Y22" s="113">
        <f t="shared" si="11"/>
        <v>0</v>
      </c>
      <c r="Z22" s="16">
        <v>12</v>
      </c>
      <c r="AA22" s="17" t="s">
        <v>1037</v>
      </c>
      <c r="AC22" s="18"/>
      <c r="AD22" s="18"/>
      <c r="AE22" s="18"/>
      <c r="AF22" s="18"/>
      <c r="AG22" s="18"/>
      <c r="AH22" s="18"/>
      <c r="AI22" s="18"/>
      <c r="AJ22" s="18"/>
      <c r="AK22" s="18"/>
      <c r="AL22" s="18"/>
      <c r="AM22" s="18"/>
      <c r="AN22" s="18"/>
      <c r="AO22" s="18"/>
      <c r="AP22" s="18"/>
      <c r="AQ22" s="18"/>
    </row>
    <row r="23" spans="1:43" ht="48" customHeight="1">
      <c r="A23" s="26" t="s">
        <v>1026</v>
      </c>
      <c r="B23" s="64">
        <v>62000</v>
      </c>
      <c r="C23" s="64" t="s">
        <v>1005</v>
      </c>
      <c r="D23" s="27" t="s">
        <v>23</v>
      </c>
      <c r="E23" s="89">
        <v>75700</v>
      </c>
      <c r="F23" s="75" t="s">
        <v>1012</v>
      </c>
      <c r="G23" s="114">
        <v>8000</v>
      </c>
      <c r="H23" s="114">
        <v>8000</v>
      </c>
      <c r="I23" s="114">
        <v>8000</v>
      </c>
      <c r="J23" s="114">
        <v>10000</v>
      </c>
      <c r="K23" s="114">
        <v>11170</v>
      </c>
      <c r="L23" s="114">
        <f t="shared" si="7"/>
        <v>45170</v>
      </c>
      <c r="M23" s="158"/>
      <c r="N23" s="113"/>
      <c r="O23" s="113"/>
      <c r="P23" s="19">
        <f t="shared" si="8"/>
        <v>0</v>
      </c>
      <c r="Q23" s="114">
        <v>8000</v>
      </c>
      <c r="R23" s="114">
        <v>0</v>
      </c>
      <c r="S23" s="113">
        <f t="shared" si="9"/>
        <v>-8000</v>
      </c>
      <c r="T23" s="114">
        <f>8000+8000</f>
        <v>16000</v>
      </c>
      <c r="U23" s="114">
        <v>8000</v>
      </c>
      <c r="V23" s="114">
        <v>10000</v>
      </c>
      <c r="W23" s="114">
        <v>11170</v>
      </c>
      <c r="X23" s="113">
        <f t="shared" si="10"/>
        <v>45170</v>
      </c>
      <c r="Y23" s="113">
        <f t="shared" si="11"/>
        <v>0</v>
      </c>
      <c r="Z23" s="16">
        <v>13</v>
      </c>
      <c r="AA23" s="17" t="s">
        <v>1037</v>
      </c>
      <c r="AC23" s="18"/>
      <c r="AD23" s="18"/>
      <c r="AE23" s="18"/>
      <c r="AF23" s="18"/>
      <c r="AG23" s="18"/>
      <c r="AH23" s="18"/>
      <c r="AI23" s="18"/>
      <c r="AJ23" s="18"/>
      <c r="AK23" s="18"/>
      <c r="AL23" s="18"/>
      <c r="AM23" s="18"/>
      <c r="AN23" s="18"/>
      <c r="AO23" s="18"/>
      <c r="AP23" s="18"/>
      <c r="AQ23" s="18"/>
    </row>
    <row r="24" spans="1:43" ht="16" thickBot="1">
      <c r="A24" s="164" t="s">
        <v>1033</v>
      </c>
      <c r="B24" s="104"/>
      <c r="C24" s="105"/>
      <c r="D24" s="106"/>
      <c r="E24" s="78" t="s">
        <v>25</v>
      </c>
      <c r="F24" s="65"/>
      <c r="G24" s="117">
        <f t="shared" ref="G24:L24" si="12">SUM(G17:G23)</f>
        <v>100310</v>
      </c>
      <c r="H24" s="117">
        <f t="shared" si="12"/>
        <v>213360</v>
      </c>
      <c r="I24" s="117">
        <f t="shared" si="12"/>
        <v>244860</v>
      </c>
      <c r="J24" s="117">
        <f t="shared" si="12"/>
        <v>276860</v>
      </c>
      <c r="K24" s="117">
        <f t="shared" si="12"/>
        <v>231280</v>
      </c>
      <c r="L24" s="159">
        <f t="shared" si="12"/>
        <v>1066670</v>
      </c>
      <c r="M24" s="158"/>
      <c r="N24" s="150">
        <f t="shared" ref="N24:T24" si="13">SUM(N17:N23)</f>
        <v>0</v>
      </c>
      <c r="O24" s="117">
        <f t="shared" si="13"/>
        <v>0</v>
      </c>
      <c r="P24" s="66">
        <f t="shared" si="13"/>
        <v>0</v>
      </c>
      <c r="Q24" s="117">
        <f t="shared" si="13"/>
        <v>100310</v>
      </c>
      <c r="R24" s="117">
        <f t="shared" si="13"/>
        <v>15612.11</v>
      </c>
      <c r="S24" s="133">
        <f t="shared" si="13"/>
        <v>-84697.89</v>
      </c>
      <c r="T24" s="117">
        <f t="shared" si="13"/>
        <v>261186.97999999998</v>
      </c>
      <c r="U24" s="117">
        <f>SUM(U17:U23)</f>
        <v>247981.88</v>
      </c>
      <c r="V24" s="117">
        <f t="shared" ref="V24:W24" si="14">SUM(V17:V23)</f>
        <v>280885.54000000004</v>
      </c>
      <c r="W24" s="117">
        <f t="shared" si="14"/>
        <v>261003.49</v>
      </c>
      <c r="X24" s="117">
        <f t="shared" si="10"/>
        <v>1066670</v>
      </c>
      <c r="Y24" s="117">
        <f>SUM(Y17:Y23)</f>
        <v>0</v>
      </c>
      <c r="Z24" s="67"/>
      <c r="AA24" s="146"/>
      <c r="AC24" s="18"/>
      <c r="AD24" s="18"/>
      <c r="AE24" s="18"/>
      <c r="AF24" s="18"/>
      <c r="AG24" s="18"/>
      <c r="AH24" s="18"/>
      <c r="AI24" s="18"/>
      <c r="AJ24" s="18"/>
      <c r="AK24" s="18"/>
      <c r="AL24" s="18"/>
      <c r="AM24" s="18"/>
      <c r="AN24" s="18"/>
      <c r="AO24" s="18"/>
      <c r="AP24" s="18"/>
      <c r="AQ24" s="18"/>
    </row>
    <row r="25" spans="1:43" ht="48" customHeight="1" thickTop="1">
      <c r="A25" s="101" t="s">
        <v>1027</v>
      </c>
      <c r="B25" s="102">
        <v>62000</v>
      </c>
      <c r="C25" s="102" t="s">
        <v>1005</v>
      </c>
      <c r="D25" s="102" t="s">
        <v>23</v>
      </c>
      <c r="E25" s="102">
        <v>71200</v>
      </c>
      <c r="F25" s="103" t="s">
        <v>1006</v>
      </c>
      <c r="G25" s="118">
        <v>15000</v>
      </c>
      <c r="H25" s="118">
        <v>15000</v>
      </c>
      <c r="I25" s="118">
        <v>15000</v>
      </c>
      <c r="J25" s="118">
        <v>15000</v>
      </c>
      <c r="K25" s="118">
        <v>15000</v>
      </c>
      <c r="L25" s="118">
        <f>SUM(G25:K25)</f>
        <v>75000</v>
      </c>
      <c r="M25" s="158"/>
      <c r="N25" s="124"/>
      <c r="O25" s="124"/>
      <c r="P25" s="107">
        <f t="shared" ref="P25:P32" si="15">IF(L25=0,0,O25/L25)</f>
        <v>0</v>
      </c>
      <c r="Q25" s="118">
        <v>15000</v>
      </c>
      <c r="R25" s="124">
        <v>0</v>
      </c>
      <c r="S25" s="124">
        <f t="shared" si="9"/>
        <v>-15000</v>
      </c>
      <c r="T25" s="118">
        <f>15000+15000</f>
        <v>30000</v>
      </c>
      <c r="U25" s="118">
        <v>15000</v>
      </c>
      <c r="V25" s="118">
        <v>15000</v>
      </c>
      <c r="W25" s="118">
        <v>15000</v>
      </c>
      <c r="X25" s="124">
        <f t="shared" si="10"/>
        <v>75000</v>
      </c>
      <c r="Y25" s="124">
        <f t="shared" si="11"/>
        <v>0</v>
      </c>
      <c r="Z25" s="99">
        <v>14</v>
      </c>
      <c r="AA25" s="17" t="s">
        <v>1037</v>
      </c>
      <c r="AC25" s="18"/>
      <c r="AD25" s="18"/>
      <c r="AE25" s="18"/>
      <c r="AF25" s="18"/>
      <c r="AG25" s="18"/>
      <c r="AH25" s="18"/>
      <c r="AI25" s="18"/>
      <c r="AJ25" s="18"/>
      <c r="AK25" s="18"/>
      <c r="AL25" s="18"/>
      <c r="AM25" s="18"/>
      <c r="AN25" s="18"/>
      <c r="AO25" s="18"/>
      <c r="AP25" s="18"/>
      <c r="AQ25" s="18"/>
    </row>
    <row r="26" spans="1:43" ht="48" customHeight="1">
      <c r="A26" s="85" t="s">
        <v>1027</v>
      </c>
      <c r="B26" s="56">
        <v>62000</v>
      </c>
      <c r="C26" s="56" t="s">
        <v>1005</v>
      </c>
      <c r="D26" s="56" t="s">
        <v>23</v>
      </c>
      <c r="E26" s="56">
        <v>71300</v>
      </c>
      <c r="F26" s="55" t="s">
        <v>1007</v>
      </c>
      <c r="G26" s="114">
        <v>0</v>
      </c>
      <c r="H26" s="114">
        <v>0</v>
      </c>
      <c r="I26" s="114">
        <v>5000</v>
      </c>
      <c r="J26" s="114">
        <v>5000</v>
      </c>
      <c r="K26" s="114">
        <v>5000</v>
      </c>
      <c r="L26" s="118">
        <f>SUM(G26:K26)</f>
        <v>15000</v>
      </c>
      <c r="M26" s="158"/>
      <c r="N26" s="113"/>
      <c r="O26" s="113"/>
      <c r="P26" s="28">
        <f t="shared" si="15"/>
        <v>0</v>
      </c>
      <c r="Q26" s="114">
        <v>0</v>
      </c>
      <c r="R26" s="113">
        <v>8608.4952173913043</v>
      </c>
      <c r="S26" s="113">
        <f t="shared" si="9"/>
        <v>8608.4952173913043</v>
      </c>
      <c r="T26" s="114">
        <v>0</v>
      </c>
      <c r="U26" s="114">
        <v>5000</v>
      </c>
      <c r="V26" s="114">
        <f>5000-4739.9</f>
        <v>260.10000000000036</v>
      </c>
      <c r="W26" s="114">
        <f>5000-4739.9+871.3</f>
        <v>1131.4000000000003</v>
      </c>
      <c r="X26" s="113">
        <f t="shared" si="10"/>
        <v>14999.995217391304</v>
      </c>
      <c r="Y26" s="124">
        <f t="shared" si="11"/>
        <v>4.7826086956774816E-3</v>
      </c>
      <c r="Z26" s="16">
        <v>15</v>
      </c>
      <c r="AA26" s="17" t="s">
        <v>1042</v>
      </c>
      <c r="AC26" s="18"/>
      <c r="AD26" s="18"/>
      <c r="AE26" s="18"/>
      <c r="AF26" s="18"/>
      <c r="AG26" s="18"/>
      <c r="AH26" s="18"/>
      <c r="AI26" s="18"/>
      <c r="AJ26" s="18"/>
      <c r="AK26" s="18"/>
      <c r="AL26" s="18"/>
      <c r="AM26" s="18"/>
      <c r="AN26" s="18"/>
      <c r="AO26" s="18"/>
      <c r="AP26" s="18"/>
      <c r="AQ26" s="18"/>
    </row>
    <row r="27" spans="1:43" ht="48" customHeight="1">
      <c r="A27" s="85" t="s">
        <v>1027</v>
      </c>
      <c r="B27" s="56">
        <v>62000</v>
      </c>
      <c r="C27" s="56" t="s">
        <v>1005</v>
      </c>
      <c r="D27" s="56" t="s">
        <v>23</v>
      </c>
      <c r="E27" s="56">
        <v>71400</v>
      </c>
      <c r="F27" s="75" t="s">
        <v>1008</v>
      </c>
      <c r="G27" s="114">
        <v>49360</v>
      </c>
      <c r="H27" s="114">
        <v>49360</v>
      </c>
      <c r="I27" s="114">
        <v>49360</v>
      </c>
      <c r="J27" s="114">
        <v>49360</v>
      </c>
      <c r="K27" s="114">
        <v>49360</v>
      </c>
      <c r="L27" s="118">
        <f>SUM(G27:K27)</f>
        <v>246800</v>
      </c>
      <c r="M27" s="158"/>
      <c r="N27" s="113">
        <f t="shared" ref="N27:N32" si="16">SUM(N26,N18)</f>
        <v>0</v>
      </c>
      <c r="O27" s="113"/>
      <c r="P27" s="28">
        <f t="shared" si="15"/>
        <v>0</v>
      </c>
      <c r="Q27" s="114">
        <v>49360</v>
      </c>
      <c r="R27" s="113">
        <v>14372.73</v>
      </c>
      <c r="S27" s="113">
        <f t="shared" si="9"/>
        <v>-34987.270000000004</v>
      </c>
      <c r="T27" s="114">
        <v>46698.05</v>
      </c>
      <c r="U27" s="114">
        <v>48024.11</v>
      </c>
      <c r="V27" s="114">
        <v>49450.95</v>
      </c>
      <c r="W27" s="114">
        <f>50964.12+37290.04</f>
        <v>88254.16</v>
      </c>
      <c r="X27" s="113">
        <f t="shared" si="10"/>
        <v>246800</v>
      </c>
      <c r="Y27" s="124">
        <f t="shared" si="11"/>
        <v>0</v>
      </c>
      <c r="Z27" s="16">
        <v>16</v>
      </c>
      <c r="AA27" s="17" t="s">
        <v>1053</v>
      </c>
      <c r="AC27" s="18"/>
      <c r="AD27" s="18"/>
      <c r="AE27" s="18"/>
      <c r="AF27" s="18"/>
      <c r="AG27" s="18"/>
      <c r="AH27" s="18"/>
      <c r="AI27" s="18"/>
      <c r="AJ27" s="18"/>
      <c r="AK27" s="18"/>
      <c r="AL27" s="18"/>
      <c r="AM27" s="18"/>
      <c r="AN27" s="18"/>
      <c r="AO27" s="18"/>
      <c r="AP27" s="18"/>
      <c r="AQ27" s="18"/>
    </row>
    <row r="28" spans="1:43" ht="48" customHeight="1">
      <c r="A28" s="85" t="s">
        <v>1027</v>
      </c>
      <c r="B28" s="56">
        <v>62000</v>
      </c>
      <c r="C28" s="56" t="s">
        <v>1005</v>
      </c>
      <c r="D28" s="56" t="s">
        <v>23</v>
      </c>
      <c r="E28" s="56">
        <v>71600</v>
      </c>
      <c r="F28" s="55" t="s">
        <v>1009</v>
      </c>
      <c r="G28" s="114">
        <v>10000</v>
      </c>
      <c r="H28" s="114">
        <v>10000</v>
      </c>
      <c r="I28" s="114">
        <v>10000</v>
      </c>
      <c r="J28" s="114">
        <v>10000</v>
      </c>
      <c r="K28" s="114">
        <v>10000</v>
      </c>
      <c r="L28" s="118">
        <f>SUM(G28:K28)</f>
        <v>50000</v>
      </c>
      <c r="M28" s="158"/>
      <c r="N28" s="113">
        <f t="shared" si="16"/>
        <v>0</v>
      </c>
      <c r="O28" s="114"/>
      <c r="P28" s="28">
        <f t="shared" si="15"/>
        <v>0</v>
      </c>
      <c r="Q28" s="114">
        <v>10000</v>
      </c>
      <c r="R28" s="114">
        <v>11200</v>
      </c>
      <c r="S28" s="113">
        <f t="shared" si="9"/>
        <v>1200</v>
      </c>
      <c r="T28" s="114">
        <f>10000-1200</f>
        <v>8800</v>
      </c>
      <c r="U28" s="114">
        <v>10000</v>
      </c>
      <c r="V28" s="114">
        <v>10000</v>
      </c>
      <c r="W28" s="114">
        <v>10000</v>
      </c>
      <c r="X28" s="113">
        <f t="shared" si="10"/>
        <v>50000</v>
      </c>
      <c r="Y28" s="124">
        <f t="shared" si="11"/>
        <v>0</v>
      </c>
      <c r="Z28" s="16">
        <v>17</v>
      </c>
      <c r="AA28" s="17" t="s">
        <v>1038</v>
      </c>
      <c r="AC28" s="18"/>
      <c r="AD28" s="18"/>
      <c r="AE28" s="18"/>
      <c r="AF28" s="18"/>
      <c r="AG28" s="18"/>
      <c r="AH28" s="18"/>
      <c r="AI28" s="18"/>
      <c r="AJ28" s="18"/>
      <c r="AK28" s="18"/>
      <c r="AL28" s="18"/>
      <c r="AM28" s="18"/>
      <c r="AN28" s="18"/>
      <c r="AO28" s="18"/>
      <c r="AP28" s="18"/>
      <c r="AQ28" s="18"/>
    </row>
    <row r="29" spans="1:43" ht="48" customHeight="1">
      <c r="A29" s="85" t="s">
        <v>1027</v>
      </c>
      <c r="B29" s="56">
        <v>62000</v>
      </c>
      <c r="C29" s="56" t="s">
        <v>1005</v>
      </c>
      <c r="D29" s="56" t="s">
        <v>23</v>
      </c>
      <c r="E29" s="56">
        <v>72100</v>
      </c>
      <c r="F29" s="75" t="s">
        <v>1010</v>
      </c>
      <c r="G29" s="115">
        <v>10000</v>
      </c>
      <c r="H29" s="115">
        <v>65000</v>
      </c>
      <c r="I29" s="115">
        <v>90500</v>
      </c>
      <c r="J29" s="115">
        <v>92000</v>
      </c>
      <c r="K29" s="115">
        <v>56500</v>
      </c>
      <c r="L29" s="118">
        <f t="shared" ref="L29:L32" si="17">SUM(G29:K29)</f>
        <v>314000</v>
      </c>
      <c r="M29" s="158"/>
      <c r="N29" s="113">
        <f t="shared" si="16"/>
        <v>0</v>
      </c>
      <c r="O29" s="114"/>
      <c r="P29" s="28">
        <f t="shared" si="15"/>
        <v>0</v>
      </c>
      <c r="Q29" s="115">
        <v>10000</v>
      </c>
      <c r="R29" s="114">
        <v>0</v>
      </c>
      <c r="S29" s="113">
        <f t="shared" si="9"/>
        <v>-10000</v>
      </c>
      <c r="T29" s="115">
        <f>65000+10000</f>
        <v>75000</v>
      </c>
      <c r="U29" s="115">
        <v>90500</v>
      </c>
      <c r="V29" s="115">
        <v>92000</v>
      </c>
      <c r="W29" s="115">
        <v>56500</v>
      </c>
      <c r="X29" s="113">
        <f t="shared" si="10"/>
        <v>314000</v>
      </c>
      <c r="Y29" s="124">
        <f t="shared" si="11"/>
        <v>0</v>
      </c>
      <c r="Z29" s="16">
        <v>18</v>
      </c>
      <c r="AA29" s="17" t="s">
        <v>1037</v>
      </c>
      <c r="AC29" s="18"/>
      <c r="AD29" s="18"/>
      <c r="AE29" s="18"/>
      <c r="AF29" s="18"/>
      <c r="AG29" s="18"/>
      <c r="AH29" s="18"/>
      <c r="AI29" s="18"/>
      <c r="AJ29" s="18"/>
      <c r="AK29" s="18"/>
      <c r="AL29" s="18"/>
      <c r="AM29" s="18"/>
      <c r="AN29" s="18"/>
      <c r="AO29" s="18"/>
      <c r="AP29" s="18"/>
      <c r="AQ29" s="18"/>
    </row>
    <row r="30" spans="1:43" ht="48" customHeight="1">
      <c r="A30" s="85" t="s">
        <v>1027</v>
      </c>
      <c r="B30" s="56">
        <v>62000</v>
      </c>
      <c r="C30" s="56" t="s">
        <v>1005</v>
      </c>
      <c r="D30" s="56" t="s">
        <v>23</v>
      </c>
      <c r="E30" s="90">
        <v>72200</v>
      </c>
      <c r="F30" s="55" t="s">
        <v>1015</v>
      </c>
      <c r="G30" s="115">
        <v>0</v>
      </c>
      <c r="H30" s="115">
        <v>0</v>
      </c>
      <c r="I30" s="115">
        <v>200000</v>
      </c>
      <c r="J30" s="115">
        <v>222722</v>
      </c>
      <c r="K30" s="115">
        <v>200000</v>
      </c>
      <c r="L30" s="118">
        <f t="shared" si="17"/>
        <v>622722</v>
      </c>
      <c r="M30" s="158"/>
      <c r="N30" s="113">
        <f t="shared" si="16"/>
        <v>0</v>
      </c>
      <c r="O30" s="114"/>
      <c r="P30" s="28">
        <f t="shared" si="15"/>
        <v>0</v>
      </c>
      <c r="Q30" s="115">
        <v>0</v>
      </c>
      <c r="R30" s="114">
        <v>0</v>
      </c>
      <c r="S30" s="113">
        <f t="shared" si="9"/>
        <v>0</v>
      </c>
      <c r="T30" s="115">
        <v>0</v>
      </c>
      <c r="U30" s="115">
        <v>200000</v>
      </c>
      <c r="V30" s="115">
        <v>222722</v>
      </c>
      <c r="W30" s="115">
        <v>200000</v>
      </c>
      <c r="X30" s="113">
        <f t="shared" si="10"/>
        <v>622722</v>
      </c>
      <c r="Y30" s="124">
        <f t="shared" si="11"/>
        <v>0</v>
      </c>
      <c r="Z30" s="16"/>
      <c r="AA30" s="17"/>
      <c r="AC30" s="18"/>
      <c r="AD30" s="18"/>
      <c r="AE30" s="18"/>
      <c r="AF30" s="18"/>
      <c r="AG30" s="18"/>
      <c r="AH30" s="18"/>
      <c r="AI30" s="18"/>
      <c r="AJ30" s="18"/>
      <c r="AK30" s="18"/>
      <c r="AL30" s="18"/>
      <c r="AM30" s="18"/>
      <c r="AN30" s="18"/>
      <c r="AO30" s="18"/>
      <c r="AP30" s="18"/>
      <c r="AQ30" s="18"/>
    </row>
    <row r="31" spans="1:43" ht="48" customHeight="1">
      <c r="A31" s="85" t="s">
        <v>1027</v>
      </c>
      <c r="B31" s="56">
        <v>62000</v>
      </c>
      <c r="C31" s="56" t="s">
        <v>1005</v>
      </c>
      <c r="D31" s="56" t="s">
        <v>23</v>
      </c>
      <c r="E31" s="90">
        <v>74200</v>
      </c>
      <c r="F31" s="75" t="s">
        <v>1011</v>
      </c>
      <c r="G31" s="119">
        <v>6000</v>
      </c>
      <c r="H31" s="119">
        <v>7500</v>
      </c>
      <c r="I31" s="119">
        <v>7500</v>
      </c>
      <c r="J31" s="119">
        <v>7500</v>
      </c>
      <c r="K31" s="119">
        <v>7500</v>
      </c>
      <c r="L31" s="118">
        <f t="shared" si="17"/>
        <v>36000</v>
      </c>
      <c r="M31" s="158"/>
      <c r="N31" s="113">
        <f t="shared" si="16"/>
        <v>0</v>
      </c>
      <c r="O31" s="114"/>
      <c r="P31" s="28">
        <f t="shared" si="15"/>
        <v>0</v>
      </c>
      <c r="Q31" s="119">
        <v>6000</v>
      </c>
      <c r="R31" s="114">
        <v>0</v>
      </c>
      <c r="S31" s="113">
        <f>R31-Q31</f>
        <v>-6000</v>
      </c>
      <c r="T31" s="119">
        <f>7500+6000</f>
        <v>13500</v>
      </c>
      <c r="U31" s="119">
        <v>7500</v>
      </c>
      <c r="V31" s="119">
        <v>7500</v>
      </c>
      <c r="W31" s="119">
        <v>7500</v>
      </c>
      <c r="X31" s="113">
        <f t="shared" si="10"/>
        <v>36000</v>
      </c>
      <c r="Y31" s="124">
        <f t="shared" si="11"/>
        <v>0</v>
      </c>
      <c r="Z31" s="16">
        <v>19</v>
      </c>
      <c r="AA31" s="17" t="s">
        <v>1037</v>
      </c>
      <c r="AC31" s="18"/>
      <c r="AD31" s="18"/>
      <c r="AE31" s="18"/>
      <c r="AF31" s="18"/>
      <c r="AG31" s="18"/>
      <c r="AH31" s="18"/>
      <c r="AI31" s="18"/>
      <c r="AJ31" s="18"/>
      <c r="AK31" s="18"/>
      <c r="AL31" s="18"/>
      <c r="AM31" s="18"/>
      <c r="AN31" s="18"/>
      <c r="AO31" s="18"/>
      <c r="AP31" s="18"/>
      <c r="AQ31" s="18"/>
    </row>
    <row r="32" spans="1:43" ht="48" customHeight="1">
      <c r="A32" s="85" t="s">
        <v>1027</v>
      </c>
      <c r="B32" s="56">
        <v>62000</v>
      </c>
      <c r="C32" s="56" t="s">
        <v>1005</v>
      </c>
      <c r="D32" s="56" t="s">
        <v>23</v>
      </c>
      <c r="E32" s="90">
        <v>75700</v>
      </c>
      <c r="F32" s="75" t="s">
        <v>1012</v>
      </c>
      <c r="G32" s="114">
        <v>10000</v>
      </c>
      <c r="H32" s="114">
        <v>10000</v>
      </c>
      <c r="I32" s="114">
        <v>10000</v>
      </c>
      <c r="J32" s="114">
        <v>10000</v>
      </c>
      <c r="K32" s="114">
        <v>10000</v>
      </c>
      <c r="L32" s="118">
        <f t="shared" si="17"/>
        <v>50000</v>
      </c>
      <c r="M32" s="158"/>
      <c r="N32" s="113">
        <f t="shared" si="16"/>
        <v>0</v>
      </c>
      <c r="O32" s="114"/>
      <c r="P32" s="28">
        <f t="shared" si="15"/>
        <v>0</v>
      </c>
      <c r="Q32" s="114">
        <v>10000</v>
      </c>
      <c r="R32" s="114">
        <v>0</v>
      </c>
      <c r="S32" s="113">
        <f t="shared" si="9"/>
        <v>-10000</v>
      </c>
      <c r="T32" s="114">
        <f>10000+10000</f>
        <v>20000</v>
      </c>
      <c r="U32" s="114">
        <v>10000</v>
      </c>
      <c r="V32" s="114">
        <f>10000</f>
        <v>10000</v>
      </c>
      <c r="W32" s="114">
        <f>10000</f>
        <v>10000</v>
      </c>
      <c r="X32" s="113">
        <f t="shared" si="10"/>
        <v>50000</v>
      </c>
      <c r="Y32" s="124">
        <f t="shared" si="11"/>
        <v>0</v>
      </c>
      <c r="Z32" s="16">
        <v>20</v>
      </c>
      <c r="AA32" s="17" t="s">
        <v>1037</v>
      </c>
      <c r="AC32" s="18"/>
      <c r="AD32" s="18"/>
      <c r="AE32" s="18"/>
      <c r="AF32" s="18"/>
      <c r="AG32" s="18"/>
      <c r="AH32" s="18"/>
      <c r="AI32" s="18"/>
      <c r="AJ32" s="18"/>
      <c r="AK32" s="18"/>
      <c r="AL32" s="18"/>
      <c r="AM32" s="18"/>
      <c r="AN32" s="18"/>
      <c r="AO32" s="18"/>
      <c r="AP32" s="18"/>
      <c r="AQ32" s="18"/>
    </row>
    <row r="33" spans="1:43" ht="16" thickBot="1">
      <c r="A33" s="165" t="s">
        <v>1034</v>
      </c>
      <c r="B33" s="79"/>
      <c r="C33" s="79"/>
      <c r="D33" s="80"/>
      <c r="E33" s="81"/>
      <c r="F33" s="68"/>
      <c r="G33" s="120">
        <f t="shared" ref="G33:L33" si="18">SUM(G25:G32)</f>
        <v>100360</v>
      </c>
      <c r="H33" s="120">
        <f t="shared" si="18"/>
        <v>156860</v>
      </c>
      <c r="I33" s="120">
        <f t="shared" si="18"/>
        <v>387360</v>
      </c>
      <c r="J33" s="120">
        <f t="shared" si="18"/>
        <v>411582</v>
      </c>
      <c r="K33" s="120">
        <f t="shared" si="18"/>
        <v>353360</v>
      </c>
      <c r="L33" s="160">
        <f t="shared" si="18"/>
        <v>1409522</v>
      </c>
      <c r="M33" s="158"/>
      <c r="N33" s="151">
        <f t="shared" ref="N33:T33" si="19">SUM(N25:N32)</f>
        <v>0</v>
      </c>
      <c r="O33" s="120">
        <f t="shared" si="19"/>
        <v>0</v>
      </c>
      <c r="P33" s="69">
        <f t="shared" si="19"/>
        <v>0</v>
      </c>
      <c r="Q33" s="120">
        <f t="shared" si="19"/>
        <v>100360</v>
      </c>
      <c r="R33" s="120">
        <f t="shared" si="19"/>
        <v>34181.2252173913</v>
      </c>
      <c r="S33" s="134">
        <f t="shared" si="19"/>
        <v>-66178.7747826087</v>
      </c>
      <c r="T33" s="120">
        <f t="shared" si="19"/>
        <v>193998.05</v>
      </c>
      <c r="U33" s="120">
        <f>SUM(U25:U32)</f>
        <v>386024.11</v>
      </c>
      <c r="V33" s="120">
        <f t="shared" ref="V33:W33" si="20">SUM(V25:V32)</f>
        <v>406933.05</v>
      </c>
      <c r="W33" s="120">
        <f t="shared" si="20"/>
        <v>388385.56</v>
      </c>
      <c r="X33" s="120">
        <f t="shared" si="10"/>
        <v>1409521.9952173913</v>
      </c>
      <c r="Y33" s="120">
        <f>SUM(Y25:Y32)</f>
        <v>4.7826086956774816E-3</v>
      </c>
      <c r="Z33" s="70"/>
      <c r="AA33" s="147"/>
      <c r="AC33" s="18"/>
      <c r="AD33" s="18"/>
      <c r="AE33" s="18"/>
      <c r="AF33" s="18"/>
      <c r="AG33" s="18"/>
      <c r="AH33" s="18"/>
      <c r="AI33" s="18"/>
      <c r="AJ33" s="18"/>
      <c r="AK33" s="18"/>
      <c r="AL33" s="18"/>
      <c r="AM33" s="18"/>
      <c r="AN33" s="18"/>
      <c r="AO33" s="18"/>
      <c r="AP33" s="18"/>
      <c r="AQ33" s="18"/>
    </row>
    <row r="34" spans="1:43" ht="48" customHeight="1" thickTop="1">
      <c r="A34" s="108" t="s">
        <v>1028</v>
      </c>
      <c r="B34" s="109">
        <v>62000</v>
      </c>
      <c r="C34" s="109" t="s">
        <v>1005</v>
      </c>
      <c r="D34" s="109" t="s">
        <v>23</v>
      </c>
      <c r="E34" s="109">
        <v>71300</v>
      </c>
      <c r="F34" s="103" t="s">
        <v>1007</v>
      </c>
      <c r="G34" s="118">
        <v>0</v>
      </c>
      <c r="H34" s="118">
        <v>3000</v>
      </c>
      <c r="I34" s="118">
        <v>3000</v>
      </c>
      <c r="J34" s="118">
        <v>3000</v>
      </c>
      <c r="K34" s="118">
        <v>1952</v>
      </c>
      <c r="L34" s="118">
        <f>SUM(G34:K34)</f>
        <v>10952</v>
      </c>
      <c r="M34" s="158"/>
      <c r="N34" s="124"/>
      <c r="O34" s="124"/>
      <c r="P34" s="107">
        <f t="shared" ref="P34:P38" si="21">IF(L34=0,0,O34/L34)</f>
        <v>0</v>
      </c>
      <c r="Q34" s="118">
        <v>0</v>
      </c>
      <c r="R34" s="124">
        <v>0</v>
      </c>
      <c r="S34" s="124">
        <f t="shared" si="9"/>
        <v>0</v>
      </c>
      <c r="T34" s="118">
        <v>3000</v>
      </c>
      <c r="U34" s="118">
        <v>3000</v>
      </c>
      <c r="V34" s="118">
        <v>3000</v>
      </c>
      <c r="W34" s="118">
        <v>1952</v>
      </c>
      <c r="X34" s="124">
        <f t="shared" si="10"/>
        <v>10952</v>
      </c>
      <c r="Y34" s="124">
        <f t="shared" si="11"/>
        <v>0</v>
      </c>
      <c r="Z34" s="99"/>
      <c r="AA34" s="100"/>
      <c r="AC34" s="18"/>
      <c r="AD34" s="18"/>
      <c r="AE34" s="18"/>
      <c r="AF34" s="18"/>
      <c r="AG34" s="18"/>
      <c r="AH34" s="18"/>
      <c r="AI34" s="18"/>
      <c r="AJ34" s="18"/>
      <c r="AK34" s="18"/>
      <c r="AL34" s="18"/>
      <c r="AM34" s="18"/>
      <c r="AN34" s="18"/>
      <c r="AO34" s="18"/>
      <c r="AP34" s="18"/>
      <c r="AQ34" s="18"/>
    </row>
    <row r="35" spans="1:43" ht="48" customHeight="1">
      <c r="A35" s="86" t="s">
        <v>1028</v>
      </c>
      <c r="B35" s="57">
        <v>62000</v>
      </c>
      <c r="C35" s="57" t="s">
        <v>1005</v>
      </c>
      <c r="D35" s="57" t="s">
        <v>23</v>
      </c>
      <c r="E35" s="57">
        <v>71400</v>
      </c>
      <c r="F35" s="75" t="s">
        <v>1008</v>
      </c>
      <c r="G35" s="114">
        <v>14500</v>
      </c>
      <c r="H35" s="114">
        <v>14500</v>
      </c>
      <c r="I35" s="114">
        <v>14500</v>
      </c>
      <c r="J35" s="114">
        <v>14500</v>
      </c>
      <c r="K35" s="114">
        <v>14500</v>
      </c>
      <c r="L35" s="118">
        <f t="shared" ref="L35:L38" si="22">SUM(G35:K35)</f>
        <v>72500</v>
      </c>
      <c r="M35" s="158"/>
      <c r="N35" s="113"/>
      <c r="O35" s="114"/>
      <c r="P35" s="28">
        <f t="shared" si="21"/>
        <v>0</v>
      </c>
      <c r="Q35" s="114">
        <v>14500</v>
      </c>
      <c r="R35" s="114">
        <v>4485.8459298800008</v>
      </c>
      <c r="S35" s="113">
        <f t="shared" si="9"/>
        <v>-10014.154070119999</v>
      </c>
      <c r="T35" s="114">
        <v>14107.788060539997</v>
      </c>
      <c r="U35" s="114">
        <v>14502.527702356201</v>
      </c>
      <c r="V35" s="114">
        <v>14932.209533426885</v>
      </c>
      <c r="W35" s="114">
        <f>15391.65+9079.98</f>
        <v>24471.629999999997</v>
      </c>
      <c r="X35" s="113">
        <f t="shared" si="10"/>
        <v>72500.00122620308</v>
      </c>
      <c r="Y35" s="124">
        <f>L35-X35</f>
        <v>-1.2262030795682222E-3</v>
      </c>
      <c r="Z35" s="16">
        <v>21</v>
      </c>
      <c r="AA35" s="17" t="s">
        <v>1053</v>
      </c>
      <c r="AC35" s="18"/>
      <c r="AD35" s="18"/>
      <c r="AE35" s="18"/>
      <c r="AF35" s="18"/>
      <c r="AG35" s="18"/>
      <c r="AH35" s="18"/>
      <c r="AI35" s="18"/>
      <c r="AJ35" s="18"/>
      <c r="AK35" s="18"/>
      <c r="AL35" s="18"/>
      <c r="AM35" s="18"/>
      <c r="AN35" s="18"/>
      <c r="AO35" s="18"/>
      <c r="AP35" s="18"/>
      <c r="AQ35" s="18"/>
    </row>
    <row r="36" spans="1:43" ht="48" customHeight="1">
      <c r="A36" s="86" t="s">
        <v>1028</v>
      </c>
      <c r="B36" s="57">
        <v>62000</v>
      </c>
      <c r="C36" s="57" t="s">
        <v>1005</v>
      </c>
      <c r="D36" s="57" t="s">
        <v>23</v>
      </c>
      <c r="E36" s="57">
        <v>71600</v>
      </c>
      <c r="F36" s="55" t="s">
        <v>1009</v>
      </c>
      <c r="G36" s="114">
        <v>5000</v>
      </c>
      <c r="H36" s="114">
        <v>5000</v>
      </c>
      <c r="I36" s="114">
        <v>5000</v>
      </c>
      <c r="J36" s="114">
        <v>5000</v>
      </c>
      <c r="K36" s="114">
        <v>5000</v>
      </c>
      <c r="L36" s="118">
        <f t="shared" si="22"/>
        <v>25000</v>
      </c>
      <c r="M36" s="158"/>
      <c r="N36" s="125"/>
      <c r="O36" s="114"/>
      <c r="P36" s="28">
        <f t="shared" si="21"/>
        <v>0</v>
      </c>
      <c r="Q36" s="114">
        <v>5000</v>
      </c>
      <c r="R36" s="114">
        <v>6716.4000000000015</v>
      </c>
      <c r="S36" s="113">
        <f t="shared" si="9"/>
        <v>1716.4000000000015</v>
      </c>
      <c r="T36" s="114">
        <f>5000-1716.4</f>
        <v>3283.6</v>
      </c>
      <c r="U36" s="114">
        <v>5000</v>
      </c>
      <c r="V36" s="114">
        <v>5000</v>
      </c>
      <c r="W36" s="114">
        <v>5000</v>
      </c>
      <c r="X36" s="113">
        <f t="shared" si="10"/>
        <v>25000</v>
      </c>
      <c r="Y36" s="124">
        <f t="shared" si="11"/>
        <v>0</v>
      </c>
      <c r="Z36" s="16">
        <v>22</v>
      </c>
      <c r="AA36" s="145" t="s">
        <v>1039</v>
      </c>
    </row>
    <row r="37" spans="1:43" ht="48" customHeight="1">
      <c r="A37" s="86" t="s">
        <v>1028</v>
      </c>
      <c r="B37" s="57">
        <v>62000</v>
      </c>
      <c r="C37" s="57" t="s">
        <v>1005</v>
      </c>
      <c r="D37" s="57" t="s">
        <v>23</v>
      </c>
      <c r="E37" s="57">
        <v>74200</v>
      </c>
      <c r="F37" s="75" t="s">
        <v>1011</v>
      </c>
      <c r="G37" s="114">
        <v>7500</v>
      </c>
      <c r="H37" s="114">
        <v>10000</v>
      </c>
      <c r="I37" s="114">
        <v>10000</v>
      </c>
      <c r="J37" s="114">
        <v>10000</v>
      </c>
      <c r="K37" s="114">
        <v>10000</v>
      </c>
      <c r="L37" s="118">
        <f>SUM(G37:K37)</f>
        <v>47500</v>
      </c>
      <c r="M37" s="158"/>
      <c r="N37" s="113"/>
      <c r="O37" s="114"/>
      <c r="P37" s="28">
        <f t="shared" si="21"/>
        <v>0</v>
      </c>
      <c r="Q37" s="114">
        <v>7500</v>
      </c>
      <c r="R37" s="114">
        <v>15750.33</v>
      </c>
      <c r="S37" s="113">
        <f>R37-Q37</f>
        <v>8250.33</v>
      </c>
      <c r="T37" s="114">
        <v>10000</v>
      </c>
      <c r="U37" s="114">
        <v>10000</v>
      </c>
      <c r="V37" s="114">
        <v>10000</v>
      </c>
      <c r="W37" s="114">
        <f>10000-8295.33+45</f>
        <v>1749.67</v>
      </c>
      <c r="X37" s="113">
        <f t="shared" si="10"/>
        <v>47500</v>
      </c>
      <c r="Y37" s="124">
        <f t="shared" si="11"/>
        <v>0</v>
      </c>
      <c r="Z37" s="16">
        <v>23</v>
      </c>
      <c r="AA37" s="17" t="s">
        <v>1044</v>
      </c>
    </row>
    <row r="38" spans="1:43" ht="48" customHeight="1">
      <c r="A38" s="86" t="s">
        <v>1028</v>
      </c>
      <c r="B38" s="57">
        <v>62000</v>
      </c>
      <c r="C38" s="57" t="s">
        <v>1005</v>
      </c>
      <c r="D38" s="57" t="s">
        <v>23</v>
      </c>
      <c r="E38" s="57">
        <v>75700</v>
      </c>
      <c r="F38" s="75" t="s">
        <v>1012</v>
      </c>
      <c r="G38" s="114">
        <v>5000</v>
      </c>
      <c r="H38" s="114">
        <v>5000</v>
      </c>
      <c r="I38" s="114">
        <v>5000</v>
      </c>
      <c r="J38" s="114">
        <v>5000</v>
      </c>
      <c r="K38" s="114">
        <v>5000</v>
      </c>
      <c r="L38" s="118">
        <f t="shared" si="22"/>
        <v>25000</v>
      </c>
      <c r="M38" s="158"/>
      <c r="N38" s="113"/>
      <c r="O38" s="126"/>
      <c r="P38" s="28">
        <f t="shared" si="21"/>
        <v>0</v>
      </c>
      <c r="Q38" s="114">
        <v>5000</v>
      </c>
      <c r="R38" s="114">
        <v>1777.78</v>
      </c>
      <c r="S38" s="113">
        <f t="shared" si="9"/>
        <v>-3222.2200000000003</v>
      </c>
      <c r="T38" s="114">
        <f>5000+3222.22</f>
        <v>8222.2199999999993</v>
      </c>
      <c r="U38" s="114">
        <v>5000</v>
      </c>
      <c r="V38" s="114">
        <v>5000</v>
      </c>
      <c r="W38" s="114">
        <v>5000</v>
      </c>
      <c r="X38" s="113">
        <f t="shared" si="10"/>
        <v>25000</v>
      </c>
      <c r="Y38" s="124">
        <f t="shared" si="11"/>
        <v>0</v>
      </c>
      <c r="Z38" s="21">
        <v>24</v>
      </c>
      <c r="AA38" s="22" t="s">
        <v>1043</v>
      </c>
    </row>
    <row r="39" spans="1:43" ht="16" thickBot="1">
      <c r="A39" s="166" t="s">
        <v>1035</v>
      </c>
      <c r="B39" s="82"/>
      <c r="C39" s="82"/>
      <c r="D39" s="83"/>
      <c r="E39" s="84"/>
      <c r="F39" s="71"/>
      <c r="G39" s="121">
        <f t="shared" ref="G39:L39" si="23">SUM(G34:G38)</f>
        <v>32000</v>
      </c>
      <c r="H39" s="121">
        <f t="shared" si="23"/>
        <v>37500</v>
      </c>
      <c r="I39" s="121">
        <f t="shared" si="23"/>
        <v>37500</v>
      </c>
      <c r="J39" s="121">
        <f t="shared" si="23"/>
        <v>37500</v>
      </c>
      <c r="K39" s="121">
        <f t="shared" si="23"/>
        <v>36452</v>
      </c>
      <c r="L39" s="161">
        <f t="shared" si="23"/>
        <v>180952</v>
      </c>
      <c r="M39" s="158"/>
      <c r="N39" s="152">
        <f t="shared" ref="N39:T39" si="24">SUM(N34:N38)</f>
        <v>0</v>
      </c>
      <c r="O39" s="127">
        <f t="shared" si="24"/>
        <v>0</v>
      </c>
      <c r="P39" s="111">
        <f t="shared" si="24"/>
        <v>0</v>
      </c>
      <c r="Q39" s="127">
        <f t="shared" si="24"/>
        <v>32000</v>
      </c>
      <c r="R39" s="127">
        <f t="shared" si="24"/>
        <v>28730.355929880003</v>
      </c>
      <c r="S39" s="135">
        <f t="shared" si="24"/>
        <v>-3269.6440701199981</v>
      </c>
      <c r="T39" s="121">
        <f t="shared" si="24"/>
        <v>38613.608060539998</v>
      </c>
      <c r="U39" s="127">
        <f>SUM(U34:U38)</f>
        <v>37502.527702356201</v>
      </c>
      <c r="V39" s="127">
        <f t="shared" ref="V39:W39" si="25">SUM(V34:V38)</f>
        <v>37932.209533426882</v>
      </c>
      <c r="W39" s="127">
        <f t="shared" si="25"/>
        <v>38173.299999999996</v>
      </c>
      <c r="X39" s="127">
        <f>O39+R39+T39+U39+V39+W39</f>
        <v>180952.00122620308</v>
      </c>
      <c r="Y39" s="127">
        <f>SUM(Y34:Y38)</f>
        <v>-1.2262030795682222E-3</v>
      </c>
      <c r="Z39" s="112"/>
      <c r="AA39" s="148"/>
    </row>
    <row r="40" spans="1:43" ht="48" customHeight="1" thickTop="1">
      <c r="A40" s="87" t="s">
        <v>1029</v>
      </c>
      <c r="B40" s="58">
        <v>62000</v>
      </c>
      <c r="C40" s="58" t="s">
        <v>1005</v>
      </c>
      <c r="D40" s="58" t="s">
        <v>23</v>
      </c>
      <c r="E40" s="58">
        <v>71200</v>
      </c>
      <c r="F40" s="55" t="s">
        <v>1006</v>
      </c>
      <c r="G40" s="115">
        <v>0</v>
      </c>
      <c r="H40" s="115">
        <v>0</v>
      </c>
      <c r="I40" s="115">
        <v>27500</v>
      </c>
      <c r="J40" s="115">
        <v>0</v>
      </c>
      <c r="K40" s="115">
        <v>27500</v>
      </c>
      <c r="L40" s="115">
        <f t="shared" ref="L40:L46" si="26">SUM(G40:K40)</f>
        <v>55000</v>
      </c>
      <c r="M40" s="158"/>
      <c r="N40" s="128"/>
      <c r="O40" s="128"/>
      <c r="P40" s="110"/>
      <c r="Q40" s="132">
        <v>0</v>
      </c>
      <c r="R40" s="136">
        <v>0</v>
      </c>
      <c r="S40" s="137">
        <f>R40-Q40</f>
        <v>0</v>
      </c>
      <c r="T40" s="132">
        <v>0</v>
      </c>
      <c r="U40" s="132">
        <v>27500</v>
      </c>
      <c r="V40" s="132">
        <v>0</v>
      </c>
      <c r="W40" s="132">
        <v>27500</v>
      </c>
      <c r="X40" s="124">
        <f t="shared" si="10"/>
        <v>55000</v>
      </c>
      <c r="Y40" s="132">
        <f t="shared" si="11"/>
        <v>0</v>
      </c>
      <c r="Z40" s="99"/>
      <c r="AA40" s="100"/>
    </row>
    <row r="41" spans="1:43" ht="48" customHeight="1">
      <c r="A41" s="87" t="s">
        <v>1029</v>
      </c>
      <c r="B41" s="58">
        <v>62000</v>
      </c>
      <c r="C41" s="58" t="s">
        <v>1005</v>
      </c>
      <c r="D41" s="58" t="s">
        <v>23</v>
      </c>
      <c r="E41" s="58">
        <v>71300</v>
      </c>
      <c r="F41" s="55" t="s">
        <v>1007</v>
      </c>
      <c r="G41" s="115">
        <v>0</v>
      </c>
      <c r="H41" s="115">
        <v>0</v>
      </c>
      <c r="I41" s="115">
        <v>17500</v>
      </c>
      <c r="J41" s="115">
        <v>0</v>
      </c>
      <c r="K41" s="115">
        <v>17500</v>
      </c>
      <c r="L41" s="115">
        <f t="shared" si="26"/>
        <v>35000</v>
      </c>
      <c r="M41" s="158"/>
      <c r="N41" s="129"/>
      <c r="O41" s="129"/>
      <c r="P41" s="91"/>
      <c r="Q41" s="115">
        <v>0</v>
      </c>
      <c r="R41" s="138">
        <v>0</v>
      </c>
      <c r="S41" s="139">
        <f t="shared" ref="S41:S46" si="27">R41-Q41</f>
        <v>0</v>
      </c>
      <c r="T41" s="115">
        <v>0</v>
      </c>
      <c r="U41" s="115">
        <v>17500</v>
      </c>
      <c r="V41" s="115">
        <v>0</v>
      </c>
      <c r="W41" s="115">
        <v>17500</v>
      </c>
      <c r="X41" s="113">
        <f t="shared" si="10"/>
        <v>35000</v>
      </c>
      <c r="Y41" s="132">
        <f t="shared" si="11"/>
        <v>0</v>
      </c>
      <c r="Z41" s="16"/>
      <c r="AA41" s="17"/>
    </row>
    <row r="42" spans="1:43" ht="48" customHeight="1">
      <c r="A42" s="87" t="s">
        <v>1029</v>
      </c>
      <c r="B42" s="58">
        <v>62000</v>
      </c>
      <c r="C42" s="58" t="s">
        <v>1005</v>
      </c>
      <c r="D42" s="58" t="s">
        <v>23</v>
      </c>
      <c r="E42" s="58">
        <v>71400</v>
      </c>
      <c r="F42" s="75" t="s">
        <v>1008</v>
      </c>
      <c r="G42" s="115">
        <v>14000</v>
      </c>
      <c r="H42" s="115">
        <v>14000</v>
      </c>
      <c r="I42" s="115">
        <v>14000</v>
      </c>
      <c r="J42" s="115">
        <v>14000</v>
      </c>
      <c r="K42" s="115">
        <v>14000</v>
      </c>
      <c r="L42" s="115">
        <f t="shared" si="26"/>
        <v>70000</v>
      </c>
      <c r="M42" s="158"/>
      <c r="N42" s="129"/>
      <c r="O42" s="129"/>
      <c r="P42" s="91"/>
      <c r="Q42" s="115">
        <v>14000</v>
      </c>
      <c r="R42" s="115">
        <v>8305.211232120002</v>
      </c>
      <c r="S42" s="140">
        <f t="shared" si="27"/>
        <v>-5694.788767879998</v>
      </c>
      <c r="T42" s="115">
        <v>18158.66986188</v>
      </c>
      <c r="U42" s="115">
        <v>18675.547957736399</v>
      </c>
      <c r="V42" s="115">
        <v>19230.312396468493</v>
      </c>
      <c r="W42" s="115">
        <v>5630.26</v>
      </c>
      <c r="X42" s="113">
        <f t="shared" si="10"/>
        <v>70000.001448204886</v>
      </c>
      <c r="Y42" s="132">
        <f t="shared" si="11"/>
        <v>-1.4482048864010721E-3</v>
      </c>
      <c r="Z42" s="16">
        <v>25</v>
      </c>
      <c r="AA42" s="17" t="s">
        <v>1037</v>
      </c>
    </row>
    <row r="43" spans="1:43" ht="48" customHeight="1">
      <c r="A43" s="87" t="s">
        <v>1029</v>
      </c>
      <c r="B43" s="58">
        <v>62000</v>
      </c>
      <c r="C43" s="58" t="s">
        <v>1005</v>
      </c>
      <c r="D43" s="58" t="s">
        <v>23</v>
      </c>
      <c r="E43" s="58">
        <v>71600</v>
      </c>
      <c r="F43" s="55" t="s">
        <v>1009</v>
      </c>
      <c r="G43" s="115">
        <v>2500</v>
      </c>
      <c r="H43" s="115">
        <v>2500</v>
      </c>
      <c r="I43" s="115">
        <v>5000</v>
      </c>
      <c r="J43" s="115">
        <v>5000</v>
      </c>
      <c r="K43" s="115">
        <v>5000</v>
      </c>
      <c r="L43" s="115">
        <f t="shared" si="26"/>
        <v>20000</v>
      </c>
      <c r="M43" s="158"/>
      <c r="N43" s="129"/>
      <c r="O43" s="129"/>
      <c r="P43" s="91"/>
      <c r="Q43" s="115">
        <v>2500</v>
      </c>
      <c r="R43" s="115">
        <v>143.31</v>
      </c>
      <c r="S43" s="140">
        <f t="shared" si="27"/>
        <v>-2356.69</v>
      </c>
      <c r="T43" s="115">
        <f>2500+2422.59-65.9</f>
        <v>4856.6900000000005</v>
      </c>
      <c r="U43" s="115">
        <v>5000</v>
      </c>
      <c r="V43" s="115">
        <v>5000</v>
      </c>
      <c r="W43" s="115">
        <v>5000</v>
      </c>
      <c r="X43" s="113">
        <f t="shared" si="10"/>
        <v>20000</v>
      </c>
      <c r="Y43" s="132">
        <f t="shared" si="11"/>
        <v>0</v>
      </c>
      <c r="Z43" s="16">
        <v>26</v>
      </c>
      <c r="AA43" s="17" t="s">
        <v>1037</v>
      </c>
    </row>
    <row r="44" spans="1:43" ht="48" customHeight="1">
      <c r="A44" s="173" t="s">
        <v>1029</v>
      </c>
      <c r="B44" s="174">
        <v>62000</v>
      </c>
      <c r="C44" s="174" t="s">
        <v>1005</v>
      </c>
      <c r="D44" s="174" t="s">
        <v>23</v>
      </c>
      <c r="E44" s="58">
        <v>73100</v>
      </c>
      <c r="F44" s="181" t="s">
        <v>1019</v>
      </c>
      <c r="G44" s="175">
        <v>0</v>
      </c>
      <c r="H44" s="175">
        <v>0</v>
      </c>
      <c r="I44" s="175">
        <v>0</v>
      </c>
      <c r="J44" s="175">
        <v>0</v>
      </c>
      <c r="K44" s="175">
        <v>0</v>
      </c>
      <c r="L44" s="175">
        <f>SUM(G44:K44)</f>
        <v>0</v>
      </c>
      <c r="M44" s="187"/>
      <c r="N44" s="176"/>
      <c r="O44" s="176"/>
      <c r="P44" s="177"/>
      <c r="Q44" s="178">
        <v>0</v>
      </c>
      <c r="R44" s="178">
        <v>0</v>
      </c>
      <c r="S44" s="179">
        <f t="shared" si="27"/>
        <v>0</v>
      </c>
      <c r="T44" s="178">
        <v>3300</v>
      </c>
      <c r="U44" s="178">
        <v>3706</v>
      </c>
      <c r="V44" s="178">
        <v>0</v>
      </c>
      <c r="W44" s="178">
        <v>0</v>
      </c>
      <c r="X44" s="180">
        <f t="shared" si="10"/>
        <v>7006</v>
      </c>
      <c r="Y44" s="180">
        <f t="shared" si="11"/>
        <v>-7006</v>
      </c>
      <c r="Z44" s="16">
        <v>27</v>
      </c>
      <c r="AA44" s="17" t="s">
        <v>1051</v>
      </c>
    </row>
    <row r="45" spans="1:43" ht="48" customHeight="1">
      <c r="A45" s="87" t="s">
        <v>1029</v>
      </c>
      <c r="B45" s="58">
        <v>62000</v>
      </c>
      <c r="C45" s="58" t="s">
        <v>1005</v>
      </c>
      <c r="D45" s="58" t="s">
        <v>23</v>
      </c>
      <c r="E45" s="92">
        <v>74200</v>
      </c>
      <c r="F45" s="75" t="s">
        <v>1011</v>
      </c>
      <c r="G45" s="115">
        <v>0</v>
      </c>
      <c r="H45" s="115">
        <v>0</v>
      </c>
      <c r="I45" s="115">
        <v>5000</v>
      </c>
      <c r="J45" s="115">
        <v>0</v>
      </c>
      <c r="K45" s="115">
        <v>5000</v>
      </c>
      <c r="L45" s="115">
        <f t="shared" si="26"/>
        <v>10000</v>
      </c>
      <c r="M45" s="158"/>
      <c r="N45" s="129"/>
      <c r="O45" s="129"/>
      <c r="P45" s="91"/>
      <c r="Q45" s="115">
        <v>0</v>
      </c>
      <c r="R45" s="138">
        <v>0</v>
      </c>
      <c r="S45" s="140">
        <f t="shared" si="27"/>
        <v>0</v>
      </c>
      <c r="T45" s="115">
        <v>0</v>
      </c>
      <c r="U45" s="115">
        <v>5000</v>
      </c>
      <c r="V45" s="115">
        <v>0</v>
      </c>
      <c r="W45" s="115">
        <v>5000</v>
      </c>
      <c r="X45" s="113">
        <f t="shared" si="10"/>
        <v>10000</v>
      </c>
      <c r="Y45" s="132">
        <f t="shared" si="11"/>
        <v>0</v>
      </c>
      <c r="Z45" s="16"/>
      <c r="AA45" s="17"/>
    </row>
    <row r="46" spans="1:43" ht="48" customHeight="1">
      <c r="A46" s="87" t="s">
        <v>1029</v>
      </c>
      <c r="B46" s="58">
        <v>62000</v>
      </c>
      <c r="C46" s="58" t="s">
        <v>1005</v>
      </c>
      <c r="D46" s="58" t="s">
        <v>23</v>
      </c>
      <c r="E46" s="92">
        <v>75700</v>
      </c>
      <c r="F46" s="75" t="s">
        <v>1012</v>
      </c>
      <c r="G46" s="115">
        <v>10000</v>
      </c>
      <c r="H46" s="115">
        <v>0</v>
      </c>
      <c r="I46" s="115">
        <v>0</v>
      </c>
      <c r="J46" s="115">
        <v>0</v>
      </c>
      <c r="K46" s="115">
        <v>0</v>
      </c>
      <c r="L46" s="115">
        <f t="shared" si="26"/>
        <v>10000</v>
      </c>
      <c r="M46" s="158"/>
      <c r="N46" s="129"/>
      <c r="O46" s="129"/>
      <c r="P46" s="91"/>
      <c r="Q46" s="115">
        <v>10000</v>
      </c>
      <c r="R46" s="115">
        <v>2994</v>
      </c>
      <c r="S46" s="140">
        <f t="shared" si="27"/>
        <v>-7006</v>
      </c>
      <c r="T46" s="115">
        <v>0</v>
      </c>
      <c r="U46" s="115">
        <v>0</v>
      </c>
      <c r="V46" s="115">
        <v>0</v>
      </c>
      <c r="W46" s="115">
        <v>0</v>
      </c>
      <c r="X46" s="113">
        <f t="shared" si="10"/>
        <v>2994</v>
      </c>
      <c r="Y46" s="132">
        <f t="shared" si="11"/>
        <v>7006</v>
      </c>
      <c r="Z46" s="16">
        <v>28</v>
      </c>
      <c r="AA46" s="17" t="s">
        <v>1052</v>
      </c>
    </row>
    <row r="47" spans="1:43" ht="16" thickBot="1">
      <c r="A47" s="194" t="s">
        <v>1036</v>
      </c>
      <c r="B47" s="195"/>
      <c r="C47" s="195"/>
      <c r="D47" s="196"/>
      <c r="E47" s="197"/>
      <c r="F47" s="198"/>
      <c r="G47" s="122">
        <f>SUM(G40:G46)</f>
        <v>26500</v>
      </c>
      <c r="H47" s="122">
        <f t="shared" ref="H47:K47" si="28">SUM(H40:H46)</f>
        <v>16500</v>
      </c>
      <c r="I47" s="122">
        <f t="shared" si="28"/>
        <v>69000</v>
      </c>
      <c r="J47" s="122">
        <f t="shared" si="28"/>
        <v>19000</v>
      </c>
      <c r="K47" s="122">
        <f t="shared" si="28"/>
        <v>69000</v>
      </c>
      <c r="L47" s="162">
        <f>SUM(L40:L46)</f>
        <v>200000</v>
      </c>
      <c r="M47" s="199"/>
      <c r="N47" s="190">
        <f>SUM(N38:N46)</f>
        <v>0</v>
      </c>
      <c r="O47" s="122">
        <f>SUM(O38:O46)</f>
        <v>0</v>
      </c>
      <c r="P47" s="73">
        <f>SUM(P38:P46)</f>
        <v>0</v>
      </c>
      <c r="Q47" s="122">
        <f>SUM(Q40:Q46)</f>
        <v>26500</v>
      </c>
      <c r="R47" s="200">
        <f>SUM(R40:R46)</f>
        <v>11442.521232120002</v>
      </c>
      <c r="S47" s="143">
        <f>SUM(S40:S46)</f>
        <v>-15057.478767879998</v>
      </c>
      <c r="T47" s="122">
        <f t="shared" ref="T47" si="29">SUM(T40:T46)</f>
        <v>26315.359861880002</v>
      </c>
      <c r="U47" s="122">
        <f>SUM(U40:U46)</f>
        <v>77381.547957736402</v>
      </c>
      <c r="V47" s="122">
        <f t="shared" ref="V47:W47" si="30">SUM(V40:V46)</f>
        <v>24230.312396468493</v>
      </c>
      <c r="W47" s="122">
        <f t="shared" si="30"/>
        <v>60630.26</v>
      </c>
      <c r="X47" s="122">
        <f>O47+R47+T47+U47+V47+W47</f>
        <v>200000.00144820492</v>
      </c>
      <c r="Y47" s="122">
        <f>SUM(Y38:Y46)</f>
        <v>-2.6744079659692943E-3</v>
      </c>
      <c r="Z47" s="72"/>
      <c r="AA47" s="201"/>
      <c r="AC47" s="18"/>
      <c r="AD47" s="18"/>
      <c r="AE47" s="18"/>
      <c r="AF47" s="18"/>
      <c r="AG47" s="18"/>
      <c r="AH47" s="18"/>
      <c r="AI47" s="18"/>
      <c r="AJ47" s="18"/>
      <c r="AK47" s="18"/>
      <c r="AL47" s="18"/>
      <c r="AM47" s="18"/>
      <c r="AN47" s="18"/>
      <c r="AO47" s="18"/>
      <c r="AP47" s="18"/>
      <c r="AQ47" s="18"/>
    </row>
    <row r="48" spans="1:43" ht="48" customHeight="1" thickTop="1">
      <c r="A48" s="202" t="s">
        <v>1030</v>
      </c>
      <c r="B48" s="203">
        <v>62000</v>
      </c>
      <c r="C48" s="203" t="s">
        <v>1005</v>
      </c>
      <c r="D48" s="203" t="s">
        <v>23</v>
      </c>
      <c r="E48" s="204">
        <v>71400</v>
      </c>
      <c r="F48" s="93" t="s">
        <v>1016</v>
      </c>
      <c r="G48" s="118">
        <v>8000</v>
      </c>
      <c r="H48" s="118">
        <v>8000</v>
      </c>
      <c r="I48" s="118">
        <v>8000</v>
      </c>
      <c r="J48" s="118">
        <v>8000</v>
      </c>
      <c r="K48" s="118">
        <v>8000</v>
      </c>
      <c r="L48" s="118">
        <f t="shared" ref="L48:L55" si="31">SUM(G48:K48)</f>
        <v>40000</v>
      </c>
      <c r="M48" s="158"/>
      <c r="N48" s="113"/>
      <c r="O48" s="114"/>
      <c r="P48" s="59">
        <f t="shared" ref="P48:P55" si="32">IF(L48=0,0,O48/L48)</f>
        <v>0</v>
      </c>
      <c r="Q48" s="118">
        <v>8000</v>
      </c>
      <c r="R48" s="118">
        <v>5647.78</v>
      </c>
      <c r="S48" s="141">
        <f t="shared" si="9"/>
        <v>-2352.2200000000003</v>
      </c>
      <c r="T48" s="118">
        <v>13161.513325380001</v>
      </c>
      <c r="U48" s="118">
        <v>13529.394725141407</v>
      </c>
      <c r="V48" s="118">
        <f>13929.61-6268.3</f>
        <v>7661.31</v>
      </c>
      <c r="W48" s="118">
        <v>0</v>
      </c>
      <c r="X48" s="113">
        <f t="shared" si="10"/>
        <v>39999.998050521404</v>
      </c>
      <c r="Y48" s="124">
        <f t="shared" si="11"/>
        <v>1.9494785956339911E-3</v>
      </c>
      <c r="Z48" s="16">
        <v>29</v>
      </c>
      <c r="AA48" s="17" t="s">
        <v>1037</v>
      </c>
    </row>
    <row r="49" spans="1:27" ht="48" customHeight="1">
      <c r="A49" s="202" t="s">
        <v>1030</v>
      </c>
      <c r="B49" s="205">
        <v>62000</v>
      </c>
      <c r="C49" s="205" t="s">
        <v>1005</v>
      </c>
      <c r="D49" s="205" t="s">
        <v>23</v>
      </c>
      <c r="E49" s="206">
        <v>72200</v>
      </c>
      <c r="F49" s="55" t="s">
        <v>1015</v>
      </c>
      <c r="G49" s="118">
        <v>100</v>
      </c>
      <c r="H49" s="118">
        <v>100</v>
      </c>
      <c r="I49" s="118">
        <v>100</v>
      </c>
      <c r="J49" s="118">
        <v>100</v>
      </c>
      <c r="K49" s="118">
        <v>100</v>
      </c>
      <c r="L49" s="118">
        <f t="shared" si="31"/>
        <v>500</v>
      </c>
      <c r="M49" s="158"/>
      <c r="N49" s="113"/>
      <c r="O49" s="114"/>
      <c r="P49" s="59">
        <f t="shared" si="32"/>
        <v>0</v>
      </c>
      <c r="Q49" s="118">
        <v>100</v>
      </c>
      <c r="R49" s="114">
        <v>0</v>
      </c>
      <c r="S49" s="141">
        <f t="shared" si="9"/>
        <v>-100</v>
      </c>
      <c r="T49" s="118">
        <f>100+50</f>
        <v>150</v>
      </c>
      <c r="U49" s="118">
        <f>100+50</f>
        <v>150</v>
      </c>
      <c r="V49" s="118">
        <v>100</v>
      </c>
      <c r="W49" s="118">
        <v>100</v>
      </c>
      <c r="X49" s="113">
        <f t="shared" si="10"/>
        <v>500</v>
      </c>
      <c r="Y49" s="124">
        <f t="shared" si="11"/>
        <v>0</v>
      </c>
      <c r="Z49" s="16">
        <v>30</v>
      </c>
      <c r="AA49" s="17" t="s">
        <v>1037</v>
      </c>
    </row>
    <row r="50" spans="1:27" ht="48" customHeight="1">
      <c r="A50" s="202" t="s">
        <v>1030</v>
      </c>
      <c r="B50" s="205">
        <v>62000</v>
      </c>
      <c r="C50" s="205" t="s">
        <v>1005</v>
      </c>
      <c r="D50" s="205" t="s">
        <v>23</v>
      </c>
      <c r="E50" s="206">
        <v>72500</v>
      </c>
      <c r="F50" s="55" t="s">
        <v>1017</v>
      </c>
      <c r="G50" s="118">
        <v>100</v>
      </c>
      <c r="H50" s="118">
        <v>100</v>
      </c>
      <c r="I50" s="118">
        <v>100</v>
      </c>
      <c r="J50" s="118">
        <v>100</v>
      </c>
      <c r="K50" s="118">
        <v>100</v>
      </c>
      <c r="L50" s="118">
        <f t="shared" si="31"/>
        <v>500</v>
      </c>
      <c r="M50" s="158"/>
      <c r="N50" s="113"/>
      <c r="O50" s="114"/>
      <c r="P50" s="59">
        <f t="shared" si="32"/>
        <v>0</v>
      </c>
      <c r="Q50" s="118">
        <v>100</v>
      </c>
      <c r="R50" s="114">
        <v>249</v>
      </c>
      <c r="S50" s="141">
        <f t="shared" si="9"/>
        <v>149</v>
      </c>
      <c r="T50" s="118">
        <v>100</v>
      </c>
      <c r="U50" s="118">
        <v>100</v>
      </c>
      <c r="V50" s="118">
        <f>100-74.5</f>
        <v>25.5</v>
      </c>
      <c r="W50" s="118">
        <f>100-74.5</f>
        <v>25.5</v>
      </c>
      <c r="X50" s="113">
        <f t="shared" si="10"/>
        <v>500</v>
      </c>
      <c r="Y50" s="124">
        <f t="shared" si="11"/>
        <v>0</v>
      </c>
      <c r="Z50" s="16">
        <v>31</v>
      </c>
      <c r="AA50" s="17" t="s">
        <v>1040</v>
      </c>
    </row>
    <row r="51" spans="1:27" ht="48" customHeight="1">
      <c r="A51" s="202" t="s">
        <v>1030</v>
      </c>
      <c r="B51" s="205">
        <v>62000</v>
      </c>
      <c r="C51" s="205" t="s">
        <v>1005</v>
      </c>
      <c r="D51" s="205" t="s">
        <v>23</v>
      </c>
      <c r="E51" s="206">
        <v>72800</v>
      </c>
      <c r="F51" s="55" t="s">
        <v>1018</v>
      </c>
      <c r="G51" s="114">
        <v>5661</v>
      </c>
      <c r="H51" s="114">
        <v>0</v>
      </c>
      <c r="I51" s="114">
        <v>0</v>
      </c>
      <c r="J51" s="114">
        <v>0</v>
      </c>
      <c r="K51" s="114">
        <v>0</v>
      </c>
      <c r="L51" s="114">
        <f t="shared" si="31"/>
        <v>5661</v>
      </c>
      <c r="M51" s="158"/>
      <c r="N51" s="113"/>
      <c r="O51" s="114"/>
      <c r="P51" s="59">
        <f t="shared" si="32"/>
        <v>0</v>
      </c>
      <c r="Q51" s="114">
        <v>5661</v>
      </c>
      <c r="R51" s="114">
        <v>5661</v>
      </c>
      <c r="S51" s="142">
        <f t="shared" si="9"/>
        <v>0</v>
      </c>
      <c r="T51" s="114">
        <v>0</v>
      </c>
      <c r="U51" s="114">
        <v>0</v>
      </c>
      <c r="V51" s="114">
        <v>0</v>
      </c>
      <c r="W51" s="114">
        <v>0</v>
      </c>
      <c r="X51" s="113">
        <f t="shared" si="10"/>
        <v>5661</v>
      </c>
      <c r="Y51" s="124">
        <f t="shared" si="11"/>
        <v>0</v>
      </c>
      <c r="Z51" s="16"/>
      <c r="AA51" s="17"/>
    </row>
    <row r="52" spans="1:27" ht="48" customHeight="1">
      <c r="A52" s="202" t="s">
        <v>1030</v>
      </c>
      <c r="B52" s="205">
        <v>62000</v>
      </c>
      <c r="C52" s="205" t="s">
        <v>1005</v>
      </c>
      <c r="D52" s="205" t="s">
        <v>23</v>
      </c>
      <c r="E52" s="206">
        <v>73100</v>
      </c>
      <c r="F52" s="75" t="s">
        <v>1019</v>
      </c>
      <c r="G52" s="115">
        <v>2500</v>
      </c>
      <c r="H52" s="115">
        <v>2500</v>
      </c>
      <c r="I52" s="115">
        <v>2500</v>
      </c>
      <c r="J52" s="115">
        <v>2500</v>
      </c>
      <c r="K52" s="115">
        <v>2500</v>
      </c>
      <c r="L52" s="114">
        <f t="shared" si="31"/>
        <v>12500</v>
      </c>
      <c r="M52" s="158"/>
      <c r="N52" s="113"/>
      <c r="O52" s="130"/>
      <c r="P52" s="59">
        <f t="shared" si="32"/>
        <v>0</v>
      </c>
      <c r="Q52" s="115">
        <v>2500</v>
      </c>
      <c r="R52" s="114">
        <v>4000</v>
      </c>
      <c r="S52" s="141">
        <f t="shared" si="9"/>
        <v>1500</v>
      </c>
      <c r="T52" s="115">
        <v>8500</v>
      </c>
      <c r="U52" s="115">
        <v>0</v>
      </c>
      <c r="V52" s="115">
        <v>0</v>
      </c>
      <c r="W52" s="115">
        <v>0</v>
      </c>
      <c r="X52" s="113">
        <f t="shared" si="10"/>
        <v>12500</v>
      </c>
      <c r="Y52" s="124">
        <f t="shared" si="11"/>
        <v>0</v>
      </c>
      <c r="Z52" s="16">
        <v>32</v>
      </c>
      <c r="AA52" s="17" t="s">
        <v>1041</v>
      </c>
    </row>
    <row r="53" spans="1:27" ht="48" customHeight="1">
      <c r="A53" s="202" t="s">
        <v>1030</v>
      </c>
      <c r="B53" s="205">
        <v>62000</v>
      </c>
      <c r="C53" s="205" t="s">
        <v>1005</v>
      </c>
      <c r="D53" s="205" t="s">
        <v>23</v>
      </c>
      <c r="E53" s="207">
        <v>74100</v>
      </c>
      <c r="F53" s="94" t="s">
        <v>1020</v>
      </c>
      <c r="G53" s="115">
        <v>0</v>
      </c>
      <c r="H53" s="115">
        <v>2500</v>
      </c>
      <c r="I53" s="115">
        <v>2500</v>
      </c>
      <c r="J53" s="115">
        <v>2500</v>
      </c>
      <c r="K53" s="115">
        <v>2500</v>
      </c>
      <c r="L53" s="114">
        <f t="shared" si="31"/>
        <v>10000</v>
      </c>
      <c r="M53" s="158"/>
      <c r="N53" s="113"/>
      <c r="O53" s="130"/>
      <c r="P53" s="59">
        <f t="shared" si="32"/>
        <v>0</v>
      </c>
      <c r="Q53" s="115">
        <v>0</v>
      </c>
      <c r="R53" s="114">
        <v>0</v>
      </c>
      <c r="S53" s="142">
        <f t="shared" si="9"/>
        <v>0</v>
      </c>
      <c r="T53" s="115">
        <v>2500</v>
      </c>
      <c r="U53" s="115">
        <v>2500</v>
      </c>
      <c r="V53" s="115">
        <v>2500</v>
      </c>
      <c r="W53" s="115">
        <v>2500</v>
      </c>
      <c r="X53" s="113">
        <f>O53+R53+T53+U53+V53+W53</f>
        <v>10000</v>
      </c>
      <c r="Y53" s="124">
        <f t="shared" si="11"/>
        <v>0</v>
      </c>
      <c r="Z53" s="16"/>
      <c r="AA53" s="17"/>
    </row>
    <row r="54" spans="1:27" ht="48" customHeight="1">
      <c r="A54" s="202" t="s">
        <v>1030</v>
      </c>
      <c r="B54" s="205">
        <v>62000</v>
      </c>
      <c r="C54" s="205" t="s">
        <v>1005</v>
      </c>
      <c r="D54" s="205" t="s">
        <v>23</v>
      </c>
      <c r="E54" s="206">
        <v>74500</v>
      </c>
      <c r="F54" s="75" t="s">
        <v>1031</v>
      </c>
      <c r="G54" s="115">
        <v>10555</v>
      </c>
      <c r="H54" s="115">
        <v>22856</v>
      </c>
      <c r="I54" s="115">
        <v>21011</v>
      </c>
      <c r="J54" s="115">
        <v>20089</v>
      </c>
      <c r="K54" s="115">
        <v>44804</v>
      </c>
      <c r="L54" s="114">
        <f t="shared" si="31"/>
        <v>119315</v>
      </c>
      <c r="M54" s="158"/>
      <c r="N54" s="113"/>
      <c r="O54" s="130"/>
      <c r="P54" s="59">
        <f t="shared" si="32"/>
        <v>0</v>
      </c>
      <c r="Q54" s="115">
        <v>10555</v>
      </c>
      <c r="R54" s="114">
        <v>3500</v>
      </c>
      <c r="S54" s="141">
        <f t="shared" si="9"/>
        <v>-7055</v>
      </c>
      <c r="T54" s="115">
        <f>22856+8255-200</f>
        <v>30911</v>
      </c>
      <c r="U54" s="115">
        <v>20011</v>
      </c>
      <c r="V54" s="115">
        <v>20089</v>
      </c>
      <c r="W54" s="115">
        <f>44804</f>
        <v>44804</v>
      </c>
      <c r="X54" s="113">
        <f>O54+R54+T54+U54+V54+W54</f>
        <v>119315</v>
      </c>
      <c r="Y54" s="124">
        <f t="shared" si="11"/>
        <v>0</v>
      </c>
      <c r="Z54" s="16">
        <v>33</v>
      </c>
      <c r="AA54" s="17" t="s">
        <v>1037</v>
      </c>
    </row>
    <row r="55" spans="1:27" ht="48" customHeight="1">
      <c r="A55" s="202" t="s">
        <v>1030</v>
      </c>
      <c r="B55" s="205">
        <v>62000</v>
      </c>
      <c r="C55" s="205" t="s">
        <v>1005</v>
      </c>
      <c r="D55" s="205" t="s">
        <v>23</v>
      </c>
      <c r="E55" s="206">
        <v>75700</v>
      </c>
      <c r="F55" s="75" t="s">
        <v>1021</v>
      </c>
      <c r="G55" s="115">
        <v>0</v>
      </c>
      <c r="H55" s="115">
        <v>500</v>
      </c>
      <c r="I55" s="115">
        <v>500</v>
      </c>
      <c r="J55" s="115">
        <v>500</v>
      </c>
      <c r="K55" s="115">
        <v>500</v>
      </c>
      <c r="L55" s="114">
        <f t="shared" si="31"/>
        <v>2000</v>
      </c>
      <c r="M55" s="158"/>
      <c r="N55" s="113"/>
      <c r="O55" s="130"/>
      <c r="P55" s="59">
        <f t="shared" si="32"/>
        <v>0</v>
      </c>
      <c r="Q55" s="115">
        <v>0</v>
      </c>
      <c r="R55" s="114">
        <v>0</v>
      </c>
      <c r="S55" s="149">
        <f t="shared" si="9"/>
        <v>0</v>
      </c>
      <c r="T55" s="115">
        <v>500</v>
      </c>
      <c r="U55" s="115">
        <v>500</v>
      </c>
      <c r="V55" s="115">
        <v>500</v>
      </c>
      <c r="W55" s="115">
        <v>500</v>
      </c>
      <c r="X55" s="113">
        <f t="shared" si="10"/>
        <v>2000</v>
      </c>
      <c r="Y55" s="124">
        <f t="shared" si="11"/>
        <v>0</v>
      </c>
      <c r="Z55" s="16"/>
      <c r="AA55" s="17"/>
    </row>
    <row r="56" spans="1:27" ht="16" thickBot="1">
      <c r="A56" s="208" t="s">
        <v>26</v>
      </c>
      <c r="B56" s="209"/>
      <c r="C56" s="209"/>
      <c r="D56" s="209"/>
      <c r="E56" s="210"/>
      <c r="F56" s="211"/>
      <c r="G56" s="212">
        <f>SUM(G48:G55)</f>
        <v>26916</v>
      </c>
      <c r="H56" s="212">
        <f>SUM(H48:H55)</f>
        <v>36556</v>
      </c>
      <c r="I56" s="212">
        <f t="shared" ref="I56:K56" si="33">SUM(I48:I55)</f>
        <v>34711</v>
      </c>
      <c r="J56" s="212">
        <f t="shared" si="33"/>
        <v>33789</v>
      </c>
      <c r="K56" s="212">
        <f t="shared" si="33"/>
        <v>58504</v>
      </c>
      <c r="L56" s="213">
        <f>SUM(L48:L55)</f>
        <v>190476</v>
      </c>
      <c r="M56" s="214"/>
      <c r="N56" s="215">
        <f>SUM(N48:N55)</f>
        <v>0</v>
      </c>
      <c r="O56" s="212">
        <f t="shared" ref="O56:Q56" si="34">SUM(O48:O55)</f>
        <v>0</v>
      </c>
      <c r="P56" s="216">
        <f t="shared" si="34"/>
        <v>0</v>
      </c>
      <c r="Q56" s="212">
        <f t="shared" si="34"/>
        <v>26916</v>
      </c>
      <c r="R56" s="212">
        <f t="shared" ref="R56:W56" si="35">SUM(R48:R55)</f>
        <v>19057.78</v>
      </c>
      <c r="S56" s="217">
        <f t="shared" si="35"/>
        <v>-7858.22</v>
      </c>
      <c r="T56" s="212">
        <f t="shared" si="35"/>
        <v>55822.513325380001</v>
      </c>
      <c r="U56" s="212">
        <f t="shared" si="35"/>
        <v>36790.394725141407</v>
      </c>
      <c r="V56" s="212">
        <f t="shared" si="35"/>
        <v>30875.81</v>
      </c>
      <c r="W56" s="212">
        <f t="shared" si="35"/>
        <v>47929.5</v>
      </c>
      <c r="X56" s="212">
        <f>O56+R56+T56+U56+V56+W56</f>
        <v>190475.99805052142</v>
      </c>
      <c r="Y56" s="212">
        <f>SUM(Y48:Y55)</f>
        <v>1.9494785956339911E-3</v>
      </c>
      <c r="Z56" s="218"/>
      <c r="AA56" s="219"/>
    </row>
    <row r="57" spans="1:27" s="3" customFormat="1" ht="16.5" thickTop="1" thickBot="1">
      <c r="B57" s="4"/>
      <c r="C57" s="4"/>
      <c r="D57" s="4"/>
      <c r="E57" s="4"/>
      <c r="G57" s="29"/>
      <c r="H57" s="29"/>
      <c r="I57" s="29"/>
      <c r="J57" s="29"/>
      <c r="K57" s="29"/>
      <c r="L57" s="29"/>
      <c r="M57" s="188"/>
      <c r="N57" s="29"/>
      <c r="O57" s="29"/>
      <c r="P57" s="30"/>
      <c r="Q57" s="31"/>
      <c r="R57" s="2"/>
      <c r="S57" s="31"/>
      <c r="T57" s="29"/>
      <c r="U57" s="29"/>
      <c r="V57" s="29"/>
      <c r="W57" s="29"/>
      <c r="X57" s="61"/>
      <c r="Y57" s="2"/>
      <c r="Z57" s="32"/>
      <c r="AA57" s="33"/>
    </row>
    <row r="58" spans="1:27" s="3" customFormat="1" ht="16.5" thickTop="1" thickBot="1">
      <c r="B58" s="4"/>
      <c r="C58" s="4"/>
      <c r="D58" s="4"/>
      <c r="E58" s="4"/>
      <c r="F58" s="34" t="s">
        <v>27</v>
      </c>
      <c r="G58" s="123">
        <f>+G56+G47+G39+G33+G24+G16</f>
        <v>419666</v>
      </c>
      <c r="H58" s="123">
        <f t="shared" ref="H58:L58" si="36">+H56+H47+H39+H33+H24+H16</f>
        <v>657336</v>
      </c>
      <c r="I58" s="123">
        <f t="shared" si="36"/>
        <v>979011</v>
      </c>
      <c r="J58" s="123">
        <f t="shared" si="36"/>
        <v>986811</v>
      </c>
      <c r="K58" s="123">
        <f t="shared" si="36"/>
        <v>957176</v>
      </c>
      <c r="L58" s="123">
        <f t="shared" si="36"/>
        <v>4000000</v>
      </c>
      <c r="M58" s="188"/>
      <c r="N58" s="123">
        <f>+N16+N24+N33+N39+N56</f>
        <v>0</v>
      </c>
      <c r="O58" s="123">
        <f>+O16+O24+O33+O39+O56</f>
        <v>0</v>
      </c>
      <c r="P58" s="35">
        <f>+P16+P24+P33+P39+P56</f>
        <v>0</v>
      </c>
      <c r="Q58" s="123">
        <f>+Q16+Q24+Q33+Q39+Q47+Q56</f>
        <v>419666</v>
      </c>
      <c r="R58" s="123">
        <f>+R16+R24+R33+R39+R47+R56</f>
        <v>171092.48237939129</v>
      </c>
      <c r="S58" s="144">
        <f>+S16+S24+S33+S39+S47+S56</f>
        <v>-248573.51762060871</v>
      </c>
      <c r="T58" s="123">
        <f>+T16+T24+T33+T39+T47+T56</f>
        <v>827536.80124780012</v>
      </c>
      <c r="U58" s="123">
        <f t="shared" ref="U58:W58" si="37">+U16+U24+U33+U39+U47+U56</f>
        <v>978734.34038523398</v>
      </c>
      <c r="V58" s="123">
        <f t="shared" si="37"/>
        <v>978825.47192989546</v>
      </c>
      <c r="W58" s="123">
        <f t="shared" si="37"/>
        <v>1043810.9</v>
      </c>
      <c r="X58" s="123">
        <f>O58+R58+T58+U58+V58+W58</f>
        <v>3999999.9959423211</v>
      </c>
      <c r="Y58" s="123">
        <f>+Y16+Y24+Y33+Y39+Y47+Y56</f>
        <v>2.8314762457739562E-3</v>
      </c>
      <c r="Z58" s="34"/>
      <c r="AA58" s="36"/>
    </row>
    <row r="59" spans="1:27" s="3" customFormat="1" ht="16" thickTop="1">
      <c r="B59" s="4"/>
      <c r="C59" s="4"/>
      <c r="D59" s="4"/>
      <c r="E59" s="4"/>
      <c r="M59" s="188"/>
      <c r="Q59" s="2"/>
      <c r="R59" s="2"/>
      <c r="S59" s="31"/>
      <c r="X59" s="37"/>
      <c r="Y59" s="2"/>
      <c r="AA59" s="4"/>
    </row>
    <row r="60" spans="1:27" s="3" customFormat="1">
      <c r="B60" s="4"/>
      <c r="C60" s="4"/>
      <c r="D60" s="4"/>
      <c r="E60" s="4"/>
      <c r="F60" s="39"/>
      <c r="M60" s="188"/>
      <c r="Q60" s="2"/>
      <c r="R60" s="2"/>
      <c r="S60" s="31"/>
      <c r="T60" s="37"/>
      <c r="U60" s="37"/>
      <c r="V60" s="37"/>
      <c r="W60" s="37"/>
      <c r="Y60" s="2"/>
      <c r="AA60" s="4"/>
    </row>
    <row r="61" spans="1:27" s="3" customFormat="1">
      <c r="A61" s="40"/>
      <c r="B61" s="4"/>
      <c r="C61" s="4"/>
      <c r="D61" s="4"/>
      <c r="E61" s="4"/>
      <c r="L61" s="2"/>
      <c r="M61" s="188"/>
      <c r="P61" s="38"/>
      <c r="Q61" s="2"/>
      <c r="R61" s="2"/>
      <c r="S61" s="31"/>
      <c r="X61" s="38"/>
      <c r="Y61" s="2"/>
      <c r="AA61" s="4"/>
    </row>
    <row r="62" spans="1:27">
      <c r="A62" s="41"/>
      <c r="L62" s="42"/>
      <c r="X62" s="43"/>
    </row>
    <row r="63" spans="1:27" s="46" customFormat="1">
      <c r="A63" s="45"/>
      <c r="B63" s="237"/>
      <c r="C63" s="237"/>
      <c r="D63" s="237"/>
      <c r="E63" s="237"/>
      <c r="F63" s="237"/>
      <c r="L63" s="47"/>
      <c r="M63" s="189"/>
      <c r="N63" s="47"/>
      <c r="Q63" s="47"/>
      <c r="R63" s="47"/>
      <c r="S63" s="96"/>
      <c r="X63" s="48"/>
      <c r="Y63" s="47"/>
      <c r="AA63" s="45"/>
    </row>
    <row r="64" spans="1:27" s="46" customFormat="1">
      <c r="A64" s="45"/>
      <c r="B64" s="238"/>
      <c r="C64" s="238"/>
      <c r="D64" s="238"/>
      <c r="E64" s="238"/>
      <c r="F64" s="238"/>
      <c r="M64" s="189"/>
      <c r="N64" s="48"/>
      <c r="Q64" s="47"/>
      <c r="R64" s="47"/>
      <c r="S64" s="96"/>
      <c r="Y64" s="47"/>
      <c r="AA64" s="45"/>
    </row>
    <row r="65" spans="1:27">
      <c r="A65" s="45"/>
      <c r="B65" s="237"/>
      <c r="C65" s="237"/>
      <c r="D65" s="237"/>
      <c r="E65" s="237"/>
      <c r="F65" s="237"/>
      <c r="L65" s="42"/>
    </row>
    <row r="66" spans="1:27">
      <c r="A66" s="45"/>
      <c r="B66" s="237"/>
      <c r="C66" s="237"/>
      <c r="D66" s="237"/>
      <c r="E66" s="237"/>
      <c r="F66" s="237"/>
      <c r="L66" s="49"/>
    </row>
    <row r="67" spans="1:27">
      <c r="A67" s="45"/>
      <c r="B67" s="237"/>
      <c r="C67" s="237"/>
      <c r="D67" s="237"/>
      <c r="E67" s="237"/>
      <c r="F67" s="237"/>
    </row>
    <row r="68" spans="1:27">
      <c r="A68" s="45"/>
      <c r="B68" s="237"/>
      <c r="C68" s="237"/>
      <c r="D68" s="237"/>
      <c r="E68" s="237"/>
      <c r="F68" s="237"/>
    </row>
    <row r="69" spans="1:27" ht="15" customHeight="1">
      <c r="A69" s="41"/>
      <c r="B69" s="236"/>
      <c r="C69" s="236"/>
      <c r="D69" s="236"/>
      <c r="E69" s="236"/>
      <c r="F69" s="236"/>
      <c r="N69" s="43"/>
    </row>
    <row r="70" spans="1:27" ht="15" customHeight="1">
      <c r="B70" s="236"/>
      <c r="C70" s="236"/>
      <c r="D70" s="236"/>
      <c r="E70" s="236"/>
      <c r="F70" s="236"/>
      <c r="N70" s="43"/>
    </row>
    <row r="71" spans="1:27" s="46" customFormat="1">
      <c r="B71" s="237"/>
      <c r="C71" s="237"/>
      <c r="D71" s="237"/>
      <c r="E71" s="237"/>
      <c r="F71" s="237"/>
      <c r="M71" s="189"/>
      <c r="Q71" s="47"/>
      <c r="R71" s="47"/>
      <c r="S71" s="96"/>
      <c r="Y71" s="47"/>
      <c r="AA71" s="45"/>
    </row>
    <row r="72" spans="1:27" ht="15" customHeight="1">
      <c r="B72" s="236"/>
      <c r="C72" s="236"/>
      <c r="D72" s="236"/>
      <c r="E72" s="236"/>
      <c r="F72" s="236"/>
    </row>
    <row r="73" spans="1:27" ht="15" customHeight="1">
      <c r="B73" s="236"/>
      <c r="C73" s="236"/>
      <c r="D73" s="236"/>
      <c r="E73" s="236"/>
      <c r="F73" s="236"/>
    </row>
    <row r="74" spans="1:27">
      <c r="B74" s="236"/>
      <c r="C74" s="236"/>
      <c r="D74" s="236"/>
      <c r="E74" s="236"/>
      <c r="F74" s="236"/>
    </row>
    <row r="75" spans="1:27" ht="15" customHeight="1">
      <c r="B75" s="236"/>
      <c r="C75" s="236"/>
      <c r="D75" s="236"/>
      <c r="E75" s="236"/>
      <c r="F75" s="236"/>
    </row>
    <row r="76" spans="1:27">
      <c r="B76" s="236"/>
      <c r="C76" s="236"/>
      <c r="D76" s="236"/>
      <c r="E76" s="236"/>
      <c r="F76" s="236"/>
    </row>
    <row r="77" spans="1:27">
      <c r="B77" s="236"/>
      <c r="C77" s="236"/>
      <c r="D77" s="236"/>
      <c r="E77" s="236"/>
      <c r="F77" s="236"/>
    </row>
    <row r="78" spans="1:27" ht="15" customHeight="1">
      <c r="B78" s="236"/>
      <c r="C78" s="236"/>
      <c r="D78" s="236"/>
      <c r="E78" s="236"/>
      <c r="F78" s="236"/>
    </row>
    <row r="79" spans="1:27" ht="15" customHeight="1">
      <c r="B79" s="236"/>
      <c r="C79" s="236"/>
      <c r="D79" s="236"/>
      <c r="E79" s="236"/>
      <c r="F79" s="236"/>
    </row>
  </sheetData>
  <protectedRanges>
    <protectedRange algorithmName="SHA-512" hashValue="uwWbYys/eg+MzKSxU0Jk/7sZwQodOd8u03Ik+zCEq0neHb2AFr5+ksJTU3r/TRlMtJofi7EhLizfLFsXYICVJA==" saltValue="87ymcmsmnLSRtbMya5hA8Q==" spinCount="100000" sqref="O48 Y59:XFD59 X60:XFD1048576 A59:W1048576 AB1:XFD1048576" name="Rango1"/>
  </protectedRanges>
  <mergeCells count="23">
    <mergeCell ref="B75:F75"/>
    <mergeCell ref="B76:F76"/>
    <mergeCell ref="B77:F77"/>
    <mergeCell ref="B78:F78"/>
    <mergeCell ref="B79:F79"/>
    <mergeCell ref="B74:F74"/>
    <mergeCell ref="B63:F63"/>
    <mergeCell ref="B64:F64"/>
    <mergeCell ref="B65:F65"/>
    <mergeCell ref="B66:F66"/>
    <mergeCell ref="B67:F67"/>
    <mergeCell ref="B68:F68"/>
    <mergeCell ref="B69:F69"/>
    <mergeCell ref="B70:F70"/>
    <mergeCell ref="B71:F71"/>
    <mergeCell ref="B72:F72"/>
    <mergeCell ref="B73:F73"/>
    <mergeCell ref="B6:L6"/>
    <mergeCell ref="B1:L1"/>
    <mergeCell ref="B2:L2"/>
    <mergeCell ref="B3:L3"/>
    <mergeCell ref="B4:L4"/>
    <mergeCell ref="B5:L5"/>
  </mergeCells>
  <phoneticPr fontId="19" type="noConversion"/>
  <dataValidations count="1">
    <dataValidation type="list" allowBlank="1" showInputMessage="1" showErrorMessage="1" sqref="F55 F50:F51" xr:uid="{F0157BC0-AE34-4CEA-B36B-B53C22943C4C}">
      <formula1>BDESC</formula1>
    </dataValidation>
  </dataValidations>
  <pageMargins left="0.7" right="0.7" top="0.75" bottom="0.75" header="0.3" footer="0.3"/>
  <pageSetup scale="22" fitToHeight="0" orientation="landscape"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4ADD8-7B5F-45DC-845F-F045C01BFDBF}">
  <dimension ref="A3:H10"/>
  <sheetViews>
    <sheetView workbookViewId="0">
      <selection activeCell="I14" sqref="I14"/>
    </sheetView>
  </sheetViews>
  <sheetFormatPr baseColWidth="10" defaultRowHeight="14.5"/>
  <cols>
    <col min="1" max="1" width="22.1796875" bestFit="1" customWidth="1"/>
    <col min="2" max="2" width="25.81640625" bestFit="1" customWidth="1"/>
    <col min="3" max="3" width="38.08984375" hidden="1" customWidth="1"/>
    <col min="4" max="7" width="29.36328125" hidden="1" customWidth="1"/>
    <col min="8" max="8" width="12.36328125" bestFit="1" customWidth="1"/>
  </cols>
  <sheetData>
    <row r="3" spans="1:8">
      <c r="A3" s="191" t="s">
        <v>1054</v>
      </c>
      <c r="B3" t="s">
        <v>1059</v>
      </c>
      <c r="C3" t="s">
        <v>1056</v>
      </c>
      <c r="D3" t="s">
        <v>1057</v>
      </c>
      <c r="E3" t="s">
        <v>1060</v>
      </c>
      <c r="F3" t="s">
        <v>1061</v>
      </c>
      <c r="G3" t="s">
        <v>1062</v>
      </c>
    </row>
    <row r="4" spans="1:8">
      <c r="A4" s="192" t="s">
        <v>1032</v>
      </c>
      <c r="B4" s="193">
        <v>952380</v>
      </c>
      <c r="C4" s="193">
        <v>62068.49</v>
      </c>
      <c r="D4" s="193">
        <v>251600.29</v>
      </c>
      <c r="E4" s="193">
        <v>193053.88</v>
      </c>
      <c r="F4" s="193">
        <v>197968.55</v>
      </c>
      <c r="G4" s="193">
        <v>247688.78999999998</v>
      </c>
      <c r="H4" s="221">
        <f>GETPIVOTDATA("Suma de B
Proposed budget revision (2024)",$A$3,"GCF Outcome/Atlas Activity","TOTAL COMPONENTE 1")+GETPIVOTDATA("Suma de Amount (USD) Year 2025",$A$3,"GCF Outcome/Atlas Activity","TOTAL COMPONENTE 1")+GETPIVOTDATA("Suma de Amount (USD) Year 2026",$A$3,"GCF Outcome/Atlas Activity","TOTAL COMPONENTE 1")+GETPIVOTDATA("Suma de Amount (USD) Year 2027",$A$3,"GCF Outcome/Atlas Activity","TOTAL COMPONENTE 1")+GETPIVOTDATA("Suma de Amount (USD) Year 2028",$A$3,"GCF Outcome/Atlas Activity","TOTAL COMPONENTE 1")</f>
        <v>952380</v>
      </c>
    </row>
    <row r="5" spans="1:8">
      <c r="A5" s="192" t="s">
        <v>1033</v>
      </c>
      <c r="B5" s="193">
        <v>1066670</v>
      </c>
      <c r="C5" s="193">
        <v>15612.11</v>
      </c>
      <c r="D5" s="193">
        <v>261186.97999999998</v>
      </c>
      <c r="E5" s="193">
        <v>247981.88</v>
      </c>
      <c r="F5" s="193">
        <v>280885.54000000004</v>
      </c>
      <c r="G5" s="193">
        <v>261003.49</v>
      </c>
      <c r="H5" s="221">
        <f>GETPIVOTDATA("Suma de B
Proposed budget revision (2024)",$A$3,"GCF Outcome/Atlas Activity","TOTAL COMPONENTE 2    ")+GETPIVOTDATA("Suma de Amount (USD) Year 2025",$A$3,"GCF Outcome/Atlas Activity","TOTAL COMPONENTE 2    ")+GETPIVOTDATA("Suma de Amount (USD) Year 2026",$A$3,"GCF Outcome/Atlas Activity","TOTAL COMPONENTE 2    ")+GETPIVOTDATA("Suma de Amount (USD) Year 2027",$A$3,"GCF Outcome/Atlas Activity","TOTAL COMPONENTE 2    ")+GETPIVOTDATA("Suma de Amount (USD) Year 2028",$A$3,"GCF Outcome/Atlas Activity","TOTAL COMPONENTE 2    ")</f>
        <v>1066670</v>
      </c>
    </row>
    <row r="6" spans="1:8">
      <c r="A6" s="192" t="s">
        <v>1034</v>
      </c>
      <c r="B6" s="193">
        <v>1409522</v>
      </c>
      <c r="C6" s="193">
        <v>34181.2252173913</v>
      </c>
      <c r="D6" s="193">
        <v>193998.05</v>
      </c>
      <c r="E6" s="193">
        <v>386024.11</v>
      </c>
      <c r="F6" s="193">
        <v>406933.05</v>
      </c>
      <c r="G6" s="193">
        <v>388385.56</v>
      </c>
      <c r="H6" s="221">
        <f>GETPIVOTDATA("Suma de B
Proposed budget revision (2024)",$A$3,"GCF Outcome/Atlas Activity","TOTAL COMPONENTE 3")+GETPIVOTDATA("Suma de Amount (USD) Year 2025",$A$3,"GCF Outcome/Atlas Activity","TOTAL COMPONENTE 3")+GETPIVOTDATA("Suma de Amount (USD) Year 2026",$A$3,"GCF Outcome/Atlas Activity","TOTAL COMPONENTE 3")+GETPIVOTDATA("Suma de Amount (USD) Year 2027",$A$3,"GCF Outcome/Atlas Activity","TOTAL COMPONENTE 3")+GETPIVOTDATA("Suma de Amount (USD) Year 2028",$A$3,"GCF Outcome/Atlas Activity","TOTAL COMPONENTE 3")</f>
        <v>1409521.9952173913</v>
      </c>
    </row>
    <row r="7" spans="1:8">
      <c r="A7" s="192" t="s">
        <v>1035</v>
      </c>
      <c r="B7" s="193">
        <v>180952</v>
      </c>
      <c r="C7" s="193">
        <v>28730.355929880003</v>
      </c>
      <c r="D7" s="193">
        <v>38613.608060539998</v>
      </c>
      <c r="E7" s="193">
        <v>37502.527702356201</v>
      </c>
      <c r="F7" s="193">
        <v>37932.209533426882</v>
      </c>
      <c r="G7" s="193">
        <v>38173.299999999996</v>
      </c>
      <c r="H7" s="221">
        <f>GETPIVOTDATA("Suma de B
Proposed budget revision (2024)",$A$3,"GCF Outcome/Atlas Activity","TOTAL COMPONENTE 4")+GETPIVOTDATA("Suma de Amount (USD) Year 2025",$A$3,"GCF Outcome/Atlas Activity","TOTAL COMPONENTE 4")+GETPIVOTDATA("Suma de Amount (USD) Year 2026",$A$3,"GCF Outcome/Atlas Activity","TOTAL COMPONENTE 4")+GETPIVOTDATA("Suma de Amount (USD) Year 2027",$A$3,"GCF Outcome/Atlas Activity","TOTAL COMPONENTE 4")+GETPIVOTDATA("Suma de Amount (USD) Year 2028",$A$3,"GCF Outcome/Atlas Activity","TOTAL COMPONENTE 4")</f>
        <v>180952.00122620308</v>
      </c>
    </row>
    <row r="8" spans="1:8">
      <c r="A8" s="192" t="s">
        <v>1036</v>
      </c>
      <c r="B8" s="193">
        <v>200000</v>
      </c>
      <c r="C8" s="193">
        <v>11442.521232120002</v>
      </c>
      <c r="D8" s="193">
        <v>26315.359861880002</v>
      </c>
      <c r="E8" s="193">
        <v>77381.547957736402</v>
      </c>
      <c r="F8" s="193">
        <v>24230.312396468493</v>
      </c>
      <c r="G8" s="193">
        <v>60630.26</v>
      </c>
      <c r="H8" s="221">
        <f>GETPIVOTDATA("Suma de B
Proposed budget revision (2024)",$A$3,"GCF Outcome/Atlas Activity","TOTAL COMPONENTE 5")+GETPIVOTDATA("Suma de Amount (USD) Year 2025",$A$3,"GCF Outcome/Atlas Activity","TOTAL COMPONENTE 5")+GETPIVOTDATA("Suma de Amount (USD) Year 2026",$A$3,"GCF Outcome/Atlas Activity","TOTAL COMPONENTE 5")+GETPIVOTDATA("Suma de Amount (USD) Year 2027",$A$3,"GCF Outcome/Atlas Activity","TOTAL COMPONENTE 5")+GETPIVOTDATA("Suma de Amount (USD) Year 2028",$A$3,"GCF Outcome/Atlas Activity","TOTAL COMPONENTE 5")</f>
        <v>200000.00144820492</v>
      </c>
    </row>
    <row r="9" spans="1:8">
      <c r="A9" s="192" t="s">
        <v>26</v>
      </c>
      <c r="B9" s="193">
        <v>190476</v>
      </c>
      <c r="C9" s="193">
        <v>19057.78</v>
      </c>
      <c r="D9" s="193">
        <v>54822.513325380001</v>
      </c>
      <c r="E9" s="193">
        <v>37790.394725141407</v>
      </c>
      <c r="F9" s="193">
        <v>30875.81</v>
      </c>
      <c r="G9" s="193">
        <v>47929.5</v>
      </c>
      <c r="H9" s="221">
        <f>GETPIVOTDATA("Suma de B
Proposed budget revision (2024)",$A$3,"GCF Outcome/Atlas Activity","TOTAL PMC")+GETPIVOTDATA("Suma de Amount (USD) Year 2025",$A$3,"GCF Outcome/Atlas Activity","TOTAL PMC")+GETPIVOTDATA("Suma de Amount (USD) Year 2026",$A$3,"GCF Outcome/Atlas Activity","TOTAL PMC")+GETPIVOTDATA("Suma de Amount (USD) Year 2027",$A$3,"GCF Outcome/Atlas Activity","TOTAL PMC")+GETPIVOTDATA("Suma de Amount (USD) Year 2028",$A$3,"GCF Outcome/Atlas Activity","TOTAL PMC")</f>
        <v>190475.99805052142</v>
      </c>
    </row>
    <row r="10" spans="1:8">
      <c r="A10" s="192" t="s">
        <v>1055</v>
      </c>
      <c r="B10" s="220">
        <v>4000000</v>
      </c>
      <c r="C10" s="220">
        <v>171092.48237939129</v>
      </c>
      <c r="D10" s="220">
        <v>826536.80124780012</v>
      </c>
      <c r="E10" s="220">
        <v>979734.34038523398</v>
      </c>
      <c r="F10" s="220">
        <v>978825.47192989546</v>
      </c>
      <c r="G10" s="220">
        <v>1043810.9</v>
      </c>
      <c r="H10" s="221">
        <f>SUM(H4:H9)</f>
        <v>3999999.9959423207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10481-B435-483A-A506-03B791903889}">
  <sheetPr>
    <pageSetUpPr fitToPage="1"/>
  </sheetPr>
  <dimension ref="A1:AC73"/>
  <sheetViews>
    <sheetView zoomScale="70" zoomScaleNormal="70" workbookViewId="0">
      <selection activeCell="I14" sqref="I14"/>
    </sheetView>
  </sheetViews>
  <sheetFormatPr baseColWidth="10" defaultColWidth="11.453125" defaultRowHeight="15.5"/>
  <cols>
    <col min="1" max="1" width="24.08984375" style="1" bestFit="1" customWidth="1"/>
    <col min="2" max="2" width="7.81640625" style="44" customWidth="1"/>
    <col min="3" max="3" width="11.453125" style="44"/>
    <col min="4" max="4" width="14" style="44" customWidth="1"/>
    <col min="5" max="5" width="11.453125" style="44"/>
    <col min="6" max="6" width="45.453125" style="1" customWidth="1"/>
    <col min="7" max="7" width="22.453125" style="1" customWidth="1"/>
    <col min="8" max="8" width="23.7265625" style="42" customWidth="1"/>
    <col min="9" max="11" width="24" style="1" customWidth="1"/>
    <col min="12" max="12" width="23.453125" style="1" customWidth="1"/>
    <col min="13" max="13" width="25.54296875" style="1" customWidth="1"/>
    <col min="14" max="14" width="11.453125" style="1"/>
    <col min="15" max="15" width="20.1796875" style="1" customWidth="1"/>
    <col min="16" max="28" width="11.453125" style="1"/>
    <col min="29" max="29" width="12.81640625" style="1" bestFit="1" customWidth="1"/>
    <col min="30" max="16384" width="11.453125" style="1"/>
  </cols>
  <sheetData>
    <row r="1" spans="1:29">
      <c r="A1" s="6" t="s">
        <v>6</v>
      </c>
      <c r="B1" s="76"/>
      <c r="C1" s="76"/>
      <c r="D1" s="76"/>
      <c r="E1" s="76"/>
      <c r="F1" s="6"/>
      <c r="G1" s="183"/>
      <c r="H1" s="154"/>
      <c r="I1" s="155"/>
      <c r="J1" s="155"/>
      <c r="K1" s="155"/>
      <c r="L1" s="155"/>
      <c r="M1" s="155"/>
    </row>
    <row r="2" spans="1:29" s="8" customFormat="1" ht="39">
      <c r="A2" s="7" t="s">
        <v>7</v>
      </c>
      <c r="B2" s="7" t="s">
        <v>8</v>
      </c>
      <c r="C2" s="7" t="s">
        <v>9</v>
      </c>
      <c r="D2" s="7" t="s">
        <v>10</v>
      </c>
      <c r="E2" s="7" t="s">
        <v>11</v>
      </c>
      <c r="F2" s="7" t="s">
        <v>12</v>
      </c>
      <c r="G2" s="7" t="s">
        <v>15</v>
      </c>
      <c r="H2" s="10" t="s">
        <v>1000</v>
      </c>
      <c r="I2" s="11" t="s">
        <v>14</v>
      </c>
      <c r="J2" s="11" t="s">
        <v>18</v>
      </c>
      <c r="K2" s="11" t="s">
        <v>1013</v>
      </c>
      <c r="L2" s="11" t="s">
        <v>1014</v>
      </c>
      <c r="M2" s="12" t="s">
        <v>19</v>
      </c>
    </row>
    <row r="3" spans="1:29" ht="48" customHeight="1">
      <c r="A3" s="14" t="s">
        <v>1025</v>
      </c>
      <c r="B3" s="62">
        <v>62000</v>
      </c>
      <c r="C3" s="62" t="s">
        <v>1005</v>
      </c>
      <c r="D3" s="15" t="s">
        <v>23</v>
      </c>
      <c r="E3" s="20">
        <v>71200</v>
      </c>
      <c r="F3" s="55" t="s">
        <v>1006</v>
      </c>
      <c r="G3" s="113">
        <v>100000</v>
      </c>
      <c r="H3" s="113">
        <v>0</v>
      </c>
      <c r="I3" s="113">
        <v>40000</v>
      </c>
      <c r="J3" s="113">
        <v>20000</v>
      </c>
      <c r="K3" s="113">
        <v>20000</v>
      </c>
      <c r="L3" s="113">
        <v>20000</v>
      </c>
      <c r="M3" s="113">
        <v>100000</v>
      </c>
      <c r="O3" s="18"/>
      <c r="P3" s="18"/>
      <c r="Q3" s="18"/>
      <c r="R3" s="18"/>
      <c r="S3" s="18"/>
      <c r="T3" s="18"/>
      <c r="U3" s="18"/>
      <c r="V3" s="18"/>
      <c r="W3" s="18"/>
      <c r="X3" s="18"/>
      <c r="Y3" s="18"/>
      <c r="Z3" s="18"/>
      <c r="AA3" s="18"/>
      <c r="AB3" s="18"/>
      <c r="AC3" s="18"/>
    </row>
    <row r="4" spans="1:29" s="46" customFormat="1" ht="48" customHeight="1">
      <c r="A4" s="14" t="s">
        <v>1025</v>
      </c>
      <c r="B4" s="62">
        <v>62000</v>
      </c>
      <c r="C4" s="62" t="s">
        <v>1005</v>
      </c>
      <c r="D4" s="15" t="s">
        <v>23</v>
      </c>
      <c r="E4" s="20">
        <v>71300</v>
      </c>
      <c r="F4" s="55" t="s">
        <v>1007</v>
      </c>
      <c r="G4" s="113">
        <v>180000</v>
      </c>
      <c r="H4" s="113">
        <v>0</v>
      </c>
      <c r="I4" s="113">
        <v>60000</v>
      </c>
      <c r="J4" s="114">
        <v>40000</v>
      </c>
      <c r="K4" s="114">
        <v>40000</v>
      </c>
      <c r="L4" s="114">
        <v>40000</v>
      </c>
      <c r="M4" s="113">
        <v>180000</v>
      </c>
      <c r="O4" s="74"/>
      <c r="P4" s="74"/>
      <c r="Q4" s="74"/>
      <c r="R4" s="74"/>
      <c r="S4" s="74"/>
      <c r="T4" s="74"/>
      <c r="U4" s="74"/>
      <c r="V4" s="74"/>
      <c r="W4" s="74"/>
      <c r="X4" s="74"/>
      <c r="Y4" s="74"/>
      <c r="Z4" s="74"/>
      <c r="AA4" s="74"/>
      <c r="AB4" s="74"/>
      <c r="AC4" s="74"/>
    </row>
    <row r="5" spans="1:29" s="46" customFormat="1" ht="48" customHeight="1">
      <c r="A5" s="14" t="s">
        <v>1025</v>
      </c>
      <c r="B5" s="62">
        <v>62000</v>
      </c>
      <c r="C5" s="62" t="s">
        <v>1005</v>
      </c>
      <c r="D5" s="15" t="s">
        <v>23</v>
      </c>
      <c r="E5" s="20">
        <v>71400</v>
      </c>
      <c r="F5" s="75" t="s">
        <v>1008</v>
      </c>
      <c r="G5" s="113">
        <v>267900</v>
      </c>
      <c r="H5" s="167">
        <v>22509.94</v>
      </c>
      <c r="I5" s="114">
        <v>55978.84</v>
      </c>
      <c r="J5" s="114">
        <v>47653.88</v>
      </c>
      <c r="K5" s="114">
        <v>49068.55</v>
      </c>
      <c r="L5" s="114">
        <v>92688.79</v>
      </c>
      <c r="M5" s="113">
        <v>267900</v>
      </c>
      <c r="O5" s="74"/>
      <c r="P5" s="74"/>
      <c r="Q5" s="74"/>
      <c r="R5" s="74"/>
      <c r="S5" s="74"/>
      <c r="T5" s="74"/>
      <c r="U5" s="74"/>
      <c r="V5" s="74"/>
      <c r="W5" s="74"/>
      <c r="X5" s="74"/>
      <c r="Y5" s="74"/>
      <c r="Z5" s="74"/>
      <c r="AA5" s="74"/>
      <c r="AB5" s="74"/>
      <c r="AC5" s="74"/>
    </row>
    <row r="6" spans="1:29" s="46" customFormat="1" ht="48" customHeight="1">
      <c r="A6" s="14" t="s">
        <v>1025</v>
      </c>
      <c r="B6" s="62">
        <v>62000</v>
      </c>
      <c r="C6" s="62" t="s">
        <v>1005</v>
      </c>
      <c r="D6" s="15" t="s">
        <v>23</v>
      </c>
      <c r="E6" s="20">
        <v>71600</v>
      </c>
      <c r="F6" s="55" t="s">
        <v>1009</v>
      </c>
      <c r="G6" s="113">
        <v>86500</v>
      </c>
      <c r="H6" s="113">
        <v>26748.799999999999</v>
      </c>
      <c r="I6" s="114">
        <v>9400</v>
      </c>
      <c r="J6" s="114">
        <v>16451.2</v>
      </c>
      <c r="K6" s="114">
        <v>13900</v>
      </c>
      <c r="L6" s="114">
        <v>20000</v>
      </c>
      <c r="M6" s="113">
        <v>86500</v>
      </c>
      <c r="O6" s="74"/>
      <c r="P6" s="74"/>
      <c r="Q6" s="74"/>
      <c r="R6" s="74"/>
      <c r="S6" s="74"/>
      <c r="T6" s="74"/>
      <c r="U6" s="74"/>
      <c r="V6" s="74"/>
      <c r="W6" s="74"/>
      <c r="X6" s="74"/>
      <c r="Y6" s="74"/>
      <c r="Z6" s="74"/>
      <c r="AA6" s="74"/>
      <c r="AB6" s="74"/>
      <c r="AC6" s="74"/>
    </row>
    <row r="7" spans="1:29" s="46" customFormat="1" ht="48" customHeight="1">
      <c r="A7" s="14" t="s">
        <v>1025</v>
      </c>
      <c r="B7" s="62">
        <v>62000</v>
      </c>
      <c r="C7" s="62" t="s">
        <v>1005</v>
      </c>
      <c r="D7" s="15" t="s">
        <v>23</v>
      </c>
      <c r="E7" s="20">
        <v>72100</v>
      </c>
      <c r="F7" s="75" t="s">
        <v>1010</v>
      </c>
      <c r="G7" s="113">
        <v>202980</v>
      </c>
      <c r="H7" s="113">
        <v>0</v>
      </c>
      <c r="I7" s="114">
        <v>52980</v>
      </c>
      <c r="J7" s="114">
        <v>50000</v>
      </c>
      <c r="K7" s="114">
        <v>50000</v>
      </c>
      <c r="L7" s="114">
        <v>50000</v>
      </c>
      <c r="M7" s="113">
        <v>202980</v>
      </c>
      <c r="O7" s="74"/>
      <c r="P7" s="74"/>
      <c r="Q7" s="74"/>
      <c r="R7" s="74"/>
      <c r="S7" s="74"/>
      <c r="T7" s="74"/>
      <c r="U7" s="74"/>
      <c r="V7" s="74"/>
      <c r="W7" s="74"/>
      <c r="X7" s="74"/>
      <c r="Y7" s="74"/>
      <c r="Z7" s="74"/>
      <c r="AA7" s="74"/>
      <c r="AB7" s="74"/>
      <c r="AC7" s="74"/>
    </row>
    <row r="8" spans="1:29" s="46" customFormat="1" ht="48" customHeight="1">
      <c r="A8" s="14" t="s">
        <v>1025</v>
      </c>
      <c r="B8" s="62">
        <v>62000</v>
      </c>
      <c r="C8" s="62" t="s">
        <v>1005</v>
      </c>
      <c r="D8" s="15" t="s">
        <v>23</v>
      </c>
      <c r="E8" s="20">
        <v>74200</v>
      </c>
      <c r="F8" s="75" t="s">
        <v>1011</v>
      </c>
      <c r="G8" s="113">
        <v>45000</v>
      </c>
      <c r="H8" s="113">
        <v>0</v>
      </c>
      <c r="I8" s="115">
        <v>15000</v>
      </c>
      <c r="J8" s="115">
        <v>10000</v>
      </c>
      <c r="K8" s="115">
        <v>10000</v>
      </c>
      <c r="L8" s="115">
        <v>10000</v>
      </c>
      <c r="M8" s="113">
        <v>45000</v>
      </c>
      <c r="O8" s="74"/>
      <c r="P8" s="74"/>
      <c r="Q8" s="74"/>
      <c r="R8" s="74"/>
      <c r="S8" s="74"/>
      <c r="T8" s="74"/>
      <c r="U8" s="74"/>
      <c r="V8" s="74"/>
      <c r="W8" s="74"/>
      <c r="X8" s="74"/>
      <c r="Y8" s="74"/>
      <c r="Z8" s="74"/>
      <c r="AA8" s="74"/>
      <c r="AB8" s="74"/>
      <c r="AC8" s="74"/>
    </row>
    <row r="9" spans="1:29" s="46" customFormat="1" ht="48" customHeight="1">
      <c r="A9" s="14" t="s">
        <v>1025</v>
      </c>
      <c r="B9" s="62">
        <v>62000</v>
      </c>
      <c r="C9" s="62" t="s">
        <v>1005</v>
      </c>
      <c r="D9" s="15" t="s">
        <v>23</v>
      </c>
      <c r="E9" s="20">
        <v>75700</v>
      </c>
      <c r="F9" s="75" t="s">
        <v>1012</v>
      </c>
      <c r="G9" s="113">
        <v>70000</v>
      </c>
      <c r="H9" s="113">
        <v>12809.75</v>
      </c>
      <c r="I9" s="115">
        <v>18241.45</v>
      </c>
      <c r="J9" s="115">
        <v>8948.7999999999993</v>
      </c>
      <c r="K9" s="115">
        <v>15000</v>
      </c>
      <c r="L9" s="115">
        <v>15000</v>
      </c>
      <c r="M9" s="113">
        <v>70000</v>
      </c>
      <c r="O9" s="74"/>
      <c r="P9" s="74"/>
      <c r="Q9" s="74"/>
      <c r="R9" s="74"/>
      <c r="S9" s="74"/>
      <c r="T9" s="74"/>
      <c r="U9" s="74"/>
      <c r="V9" s="74"/>
      <c r="W9" s="74"/>
      <c r="X9" s="74"/>
      <c r="Y9" s="74"/>
      <c r="Z9" s="74"/>
      <c r="AA9" s="74"/>
      <c r="AB9" s="74"/>
      <c r="AC9" s="74"/>
    </row>
    <row r="10" spans="1:29" ht="16" thickBot="1">
      <c r="A10" s="163" t="s">
        <v>1032</v>
      </c>
      <c r="B10" s="77"/>
      <c r="C10" s="77"/>
      <c r="D10" s="77"/>
      <c r="E10" s="77"/>
      <c r="F10" s="63"/>
      <c r="G10" s="116">
        <v>952380</v>
      </c>
      <c r="H10" s="116">
        <v>62068.49</v>
      </c>
      <c r="I10" s="116">
        <v>251600.29</v>
      </c>
      <c r="J10" s="116">
        <v>193053.88</v>
      </c>
      <c r="K10" s="116">
        <v>197968.55</v>
      </c>
      <c r="L10" s="116">
        <v>247688.78999999998</v>
      </c>
      <c r="M10" s="116">
        <v>952380</v>
      </c>
      <c r="O10" s="18"/>
      <c r="P10" s="18"/>
      <c r="Q10" s="18"/>
      <c r="R10" s="18"/>
      <c r="S10" s="18"/>
      <c r="T10" s="18"/>
      <c r="U10" s="18"/>
      <c r="V10" s="18"/>
      <c r="W10" s="18"/>
      <c r="X10" s="18"/>
      <c r="Y10" s="18"/>
      <c r="Z10" s="18"/>
      <c r="AA10" s="18"/>
      <c r="AB10" s="18"/>
      <c r="AC10" s="18"/>
    </row>
    <row r="11" spans="1:29" ht="48" customHeight="1" thickTop="1">
      <c r="A11" s="26" t="s">
        <v>1026</v>
      </c>
      <c r="B11" s="64">
        <v>62000</v>
      </c>
      <c r="C11" s="64" t="s">
        <v>1005</v>
      </c>
      <c r="D11" s="27" t="s">
        <v>23</v>
      </c>
      <c r="E11" s="88">
        <v>71200</v>
      </c>
      <c r="F11" s="55" t="s">
        <v>1006</v>
      </c>
      <c r="G11" s="114">
        <v>45450</v>
      </c>
      <c r="H11" s="124">
        <v>0</v>
      </c>
      <c r="I11" s="132">
        <v>15450</v>
      </c>
      <c r="J11" s="132">
        <v>10000</v>
      </c>
      <c r="K11" s="132">
        <v>10000</v>
      </c>
      <c r="L11" s="132">
        <v>10000</v>
      </c>
      <c r="M11" s="124">
        <v>45450</v>
      </c>
      <c r="O11" s="18"/>
      <c r="P11" s="18"/>
      <c r="Q11" s="18"/>
      <c r="R11" s="18"/>
      <c r="S11" s="18"/>
      <c r="T11" s="18"/>
      <c r="U11" s="18"/>
      <c r="V11" s="18"/>
      <c r="W11" s="18"/>
      <c r="X11" s="18"/>
      <c r="Y11" s="18"/>
      <c r="Z11" s="18"/>
      <c r="AA11" s="18"/>
      <c r="AB11" s="18"/>
      <c r="AC11" s="18"/>
    </row>
    <row r="12" spans="1:29" ht="48" customHeight="1">
      <c r="A12" s="26" t="s">
        <v>1026</v>
      </c>
      <c r="B12" s="64">
        <v>62000</v>
      </c>
      <c r="C12" s="64" t="s">
        <v>1005</v>
      </c>
      <c r="D12" s="27" t="s">
        <v>23</v>
      </c>
      <c r="E12" s="89">
        <v>71300</v>
      </c>
      <c r="F12" s="55" t="s">
        <v>1007</v>
      </c>
      <c r="G12" s="114">
        <v>78250</v>
      </c>
      <c r="H12" s="113">
        <v>5404</v>
      </c>
      <c r="I12" s="114">
        <v>24596</v>
      </c>
      <c r="J12" s="114">
        <v>15000</v>
      </c>
      <c r="K12" s="114">
        <v>15000</v>
      </c>
      <c r="L12" s="114">
        <v>18250</v>
      </c>
      <c r="M12" s="113">
        <v>78250</v>
      </c>
      <c r="O12" s="18"/>
      <c r="P12" s="18"/>
      <c r="Q12" s="18"/>
      <c r="R12" s="18"/>
      <c r="S12" s="18"/>
      <c r="T12" s="18"/>
      <c r="U12" s="18"/>
      <c r="V12" s="18"/>
      <c r="W12" s="18"/>
      <c r="X12" s="18"/>
      <c r="Y12" s="18"/>
      <c r="Z12" s="18"/>
      <c r="AA12" s="18"/>
      <c r="AB12" s="18"/>
      <c r="AC12" s="18"/>
    </row>
    <row r="13" spans="1:29" ht="48" customHeight="1">
      <c r="A13" s="26" t="s">
        <v>1026</v>
      </c>
      <c r="B13" s="64">
        <v>62000</v>
      </c>
      <c r="C13" s="64" t="s">
        <v>1005</v>
      </c>
      <c r="D13" s="27" t="s">
        <v>23</v>
      </c>
      <c r="E13" s="88">
        <v>71400</v>
      </c>
      <c r="F13" s="75" t="s">
        <v>1008</v>
      </c>
      <c r="G13" s="114">
        <v>246800</v>
      </c>
      <c r="H13" s="113">
        <v>10208.11</v>
      </c>
      <c r="I13" s="114">
        <v>51640.979999999996</v>
      </c>
      <c r="J13" s="114">
        <v>52481.880000000005</v>
      </c>
      <c r="K13" s="114">
        <v>53385.54</v>
      </c>
      <c r="L13" s="114">
        <v>79083.489999999991</v>
      </c>
      <c r="M13" s="113">
        <v>246800</v>
      </c>
      <c r="O13" s="18"/>
      <c r="P13" s="18"/>
      <c r="Q13" s="18"/>
      <c r="R13" s="18"/>
      <c r="S13" s="18"/>
      <c r="T13" s="18"/>
      <c r="U13" s="18"/>
      <c r="V13" s="18"/>
      <c r="W13" s="18"/>
      <c r="X13" s="18"/>
      <c r="Y13" s="18"/>
      <c r="Z13" s="18"/>
      <c r="AA13" s="18"/>
      <c r="AB13" s="18"/>
      <c r="AC13" s="18"/>
    </row>
    <row r="14" spans="1:29" ht="48" customHeight="1">
      <c r="A14" s="26" t="s">
        <v>1026</v>
      </c>
      <c r="B14" s="64">
        <v>62000</v>
      </c>
      <c r="C14" s="64" t="s">
        <v>1005</v>
      </c>
      <c r="D14" s="27" t="s">
        <v>23</v>
      </c>
      <c r="E14" s="88">
        <v>71600</v>
      </c>
      <c r="F14" s="55" t="s">
        <v>1009</v>
      </c>
      <c r="G14" s="114">
        <v>95000</v>
      </c>
      <c r="H14" s="113">
        <v>0</v>
      </c>
      <c r="I14" s="114">
        <v>35000</v>
      </c>
      <c r="J14" s="114">
        <v>20000</v>
      </c>
      <c r="K14" s="114">
        <v>20000</v>
      </c>
      <c r="L14" s="114">
        <v>20000</v>
      </c>
      <c r="M14" s="113">
        <v>95000</v>
      </c>
      <c r="O14" s="18"/>
      <c r="P14" s="18"/>
      <c r="Q14" s="18"/>
      <c r="R14" s="18"/>
      <c r="S14" s="18"/>
      <c r="T14" s="18"/>
      <c r="U14" s="18"/>
      <c r="V14" s="18"/>
      <c r="W14" s="18"/>
      <c r="X14" s="18"/>
      <c r="Y14" s="18"/>
      <c r="Z14" s="18"/>
      <c r="AA14" s="18"/>
      <c r="AB14" s="18"/>
      <c r="AC14" s="18"/>
    </row>
    <row r="15" spans="1:29" ht="48" customHeight="1">
      <c r="A15" s="26" t="s">
        <v>1026</v>
      </c>
      <c r="B15" s="64">
        <v>62000</v>
      </c>
      <c r="C15" s="64" t="s">
        <v>1005</v>
      </c>
      <c r="D15" s="27" t="s">
        <v>23</v>
      </c>
      <c r="E15" s="89">
        <v>72100</v>
      </c>
      <c r="F15" s="75" t="s">
        <v>1010</v>
      </c>
      <c r="G15" s="114">
        <v>518500</v>
      </c>
      <c r="H15" s="113">
        <v>0</v>
      </c>
      <c r="I15" s="114">
        <v>103500</v>
      </c>
      <c r="J15" s="114">
        <v>135000</v>
      </c>
      <c r="K15" s="114">
        <v>165000</v>
      </c>
      <c r="L15" s="114">
        <v>115000</v>
      </c>
      <c r="M15" s="113">
        <v>518500</v>
      </c>
      <c r="O15" s="18"/>
      <c r="P15" s="18"/>
      <c r="Q15" s="18"/>
      <c r="R15" s="18"/>
      <c r="S15" s="18"/>
      <c r="T15" s="18"/>
      <c r="U15" s="18"/>
      <c r="V15" s="18"/>
      <c r="W15" s="18"/>
      <c r="X15" s="18"/>
      <c r="Y15" s="18"/>
      <c r="Z15" s="18"/>
      <c r="AA15" s="18"/>
      <c r="AB15" s="18"/>
      <c r="AC15" s="18"/>
    </row>
    <row r="16" spans="1:29" ht="48" customHeight="1">
      <c r="A16" s="26" t="s">
        <v>1026</v>
      </c>
      <c r="B16" s="64">
        <v>62000</v>
      </c>
      <c r="C16" s="64" t="s">
        <v>1005</v>
      </c>
      <c r="D16" s="27" t="s">
        <v>23</v>
      </c>
      <c r="E16" s="88">
        <v>74200</v>
      </c>
      <c r="F16" s="75" t="s">
        <v>1011</v>
      </c>
      <c r="G16" s="114">
        <v>37500</v>
      </c>
      <c r="H16" s="114">
        <v>0</v>
      </c>
      <c r="I16" s="114">
        <v>15000</v>
      </c>
      <c r="J16" s="114">
        <v>7500</v>
      </c>
      <c r="K16" s="114">
        <v>7500</v>
      </c>
      <c r="L16" s="114">
        <v>7500</v>
      </c>
      <c r="M16" s="113">
        <v>37500</v>
      </c>
      <c r="O16" s="18"/>
      <c r="P16" s="18"/>
      <c r="Q16" s="18"/>
      <c r="R16" s="18"/>
      <c r="S16" s="18"/>
      <c r="T16" s="18"/>
      <c r="U16" s="18"/>
      <c r="V16" s="18"/>
      <c r="W16" s="18"/>
      <c r="X16" s="18"/>
      <c r="Y16" s="18"/>
      <c r="Z16" s="18"/>
      <c r="AA16" s="18"/>
      <c r="AB16" s="18"/>
      <c r="AC16" s="18"/>
    </row>
    <row r="17" spans="1:29" ht="48" customHeight="1">
      <c r="A17" s="26" t="s">
        <v>1026</v>
      </c>
      <c r="B17" s="64">
        <v>62000</v>
      </c>
      <c r="C17" s="64" t="s">
        <v>1005</v>
      </c>
      <c r="D17" s="27" t="s">
        <v>23</v>
      </c>
      <c r="E17" s="89">
        <v>75700</v>
      </c>
      <c r="F17" s="75" t="s">
        <v>1012</v>
      </c>
      <c r="G17" s="114">
        <v>45170</v>
      </c>
      <c r="H17" s="114">
        <v>0</v>
      </c>
      <c r="I17" s="114">
        <v>16000</v>
      </c>
      <c r="J17" s="114">
        <v>8000</v>
      </c>
      <c r="K17" s="114">
        <v>10000</v>
      </c>
      <c r="L17" s="114">
        <v>11170</v>
      </c>
      <c r="M17" s="113">
        <v>45170</v>
      </c>
      <c r="O17" s="18"/>
      <c r="P17" s="18"/>
      <c r="Q17" s="18"/>
      <c r="R17" s="18"/>
      <c r="S17" s="18"/>
      <c r="T17" s="18"/>
      <c r="U17" s="18"/>
      <c r="V17" s="18"/>
      <c r="W17" s="18"/>
      <c r="X17" s="18"/>
      <c r="Y17" s="18"/>
      <c r="Z17" s="18"/>
      <c r="AA17" s="18"/>
      <c r="AB17" s="18"/>
      <c r="AC17" s="18"/>
    </row>
    <row r="18" spans="1:29" ht="16" thickBot="1">
      <c r="A18" s="164" t="s">
        <v>1033</v>
      </c>
      <c r="B18" s="104"/>
      <c r="C18" s="105"/>
      <c r="D18" s="106"/>
      <c r="E18" s="78" t="s">
        <v>25</v>
      </c>
      <c r="F18" s="65"/>
      <c r="G18" s="159">
        <v>1066670</v>
      </c>
      <c r="H18" s="117">
        <v>15612.11</v>
      </c>
      <c r="I18" s="117">
        <v>261186.97999999998</v>
      </c>
      <c r="J18" s="117">
        <v>247981.88</v>
      </c>
      <c r="K18" s="117">
        <v>280885.54000000004</v>
      </c>
      <c r="L18" s="117">
        <v>261003.49</v>
      </c>
      <c r="M18" s="117">
        <v>1066670</v>
      </c>
      <c r="O18" s="18"/>
      <c r="P18" s="18"/>
      <c r="Q18" s="18"/>
      <c r="R18" s="18"/>
      <c r="S18" s="18"/>
      <c r="T18" s="18"/>
      <c r="U18" s="18"/>
      <c r="V18" s="18"/>
      <c r="W18" s="18"/>
      <c r="X18" s="18"/>
      <c r="Y18" s="18"/>
      <c r="Z18" s="18"/>
      <c r="AA18" s="18"/>
      <c r="AB18" s="18"/>
      <c r="AC18" s="18"/>
    </row>
    <row r="19" spans="1:29" ht="48" customHeight="1" thickTop="1">
      <c r="A19" s="101" t="s">
        <v>1027</v>
      </c>
      <c r="B19" s="102">
        <v>62000</v>
      </c>
      <c r="C19" s="102" t="s">
        <v>1005</v>
      </c>
      <c r="D19" s="102" t="s">
        <v>23</v>
      </c>
      <c r="E19" s="102">
        <v>71200</v>
      </c>
      <c r="F19" s="103" t="s">
        <v>1006</v>
      </c>
      <c r="G19" s="118">
        <v>75000</v>
      </c>
      <c r="H19" s="124">
        <v>0</v>
      </c>
      <c r="I19" s="118">
        <v>30000</v>
      </c>
      <c r="J19" s="118">
        <v>15000</v>
      </c>
      <c r="K19" s="118">
        <v>15000</v>
      </c>
      <c r="L19" s="118">
        <v>15000</v>
      </c>
      <c r="M19" s="124">
        <v>75000</v>
      </c>
      <c r="O19" s="18"/>
      <c r="P19" s="18"/>
      <c r="Q19" s="18"/>
      <c r="R19" s="18"/>
      <c r="S19" s="18"/>
      <c r="T19" s="18"/>
      <c r="U19" s="18"/>
      <c r="V19" s="18"/>
      <c r="W19" s="18"/>
      <c r="X19" s="18"/>
      <c r="Y19" s="18"/>
      <c r="Z19" s="18"/>
      <c r="AA19" s="18"/>
      <c r="AB19" s="18"/>
      <c r="AC19" s="18"/>
    </row>
    <row r="20" spans="1:29" ht="48" customHeight="1">
      <c r="A20" s="85" t="s">
        <v>1027</v>
      </c>
      <c r="B20" s="56">
        <v>62000</v>
      </c>
      <c r="C20" s="56" t="s">
        <v>1005</v>
      </c>
      <c r="D20" s="56" t="s">
        <v>23</v>
      </c>
      <c r="E20" s="56">
        <v>71300</v>
      </c>
      <c r="F20" s="55" t="s">
        <v>1007</v>
      </c>
      <c r="G20" s="118">
        <v>15000</v>
      </c>
      <c r="H20" s="113">
        <v>8608.4952173913043</v>
      </c>
      <c r="I20" s="114">
        <v>0</v>
      </c>
      <c r="J20" s="114">
        <v>5000</v>
      </c>
      <c r="K20" s="114">
        <v>260.10000000000036</v>
      </c>
      <c r="L20" s="114">
        <v>1131.4000000000003</v>
      </c>
      <c r="M20" s="113">
        <v>14999.995217391304</v>
      </c>
      <c r="O20" s="18"/>
      <c r="P20" s="18"/>
      <c r="Q20" s="18"/>
      <c r="R20" s="18"/>
      <c r="S20" s="18"/>
      <c r="T20" s="18"/>
      <c r="U20" s="18"/>
      <c r="V20" s="18"/>
      <c r="W20" s="18"/>
      <c r="X20" s="18"/>
      <c r="Y20" s="18"/>
      <c r="Z20" s="18"/>
      <c r="AA20" s="18"/>
      <c r="AB20" s="18"/>
      <c r="AC20" s="18"/>
    </row>
    <row r="21" spans="1:29" ht="48" customHeight="1">
      <c r="A21" s="85" t="s">
        <v>1027</v>
      </c>
      <c r="B21" s="56">
        <v>62000</v>
      </c>
      <c r="C21" s="56" t="s">
        <v>1005</v>
      </c>
      <c r="D21" s="56" t="s">
        <v>23</v>
      </c>
      <c r="E21" s="56">
        <v>71400</v>
      </c>
      <c r="F21" s="75" t="s">
        <v>1008</v>
      </c>
      <c r="G21" s="118">
        <v>246800</v>
      </c>
      <c r="H21" s="113">
        <v>14372.73</v>
      </c>
      <c r="I21" s="114">
        <v>46698.05</v>
      </c>
      <c r="J21" s="114">
        <v>48024.11</v>
      </c>
      <c r="K21" s="114">
        <v>49450.95</v>
      </c>
      <c r="L21" s="114">
        <v>88254.16</v>
      </c>
      <c r="M21" s="113">
        <v>246800</v>
      </c>
      <c r="O21" s="18"/>
      <c r="P21" s="18"/>
      <c r="Q21" s="18"/>
      <c r="R21" s="18"/>
      <c r="S21" s="18"/>
      <c r="T21" s="18"/>
      <c r="U21" s="18"/>
      <c r="V21" s="18"/>
      <c r="W21" s="18"/>
      <c r="X21" s="18"/>
      <c r="Y21" s="18"/>
      <c r="Z21" s="18"/>
      <c r="AA21" s="18"/>
      <c r="AB21" s="18"/>
      <c r="AC21" s="18"/>
    </row>
    <row r="22" spans="1:29" ht="48" customHeight="1">
      <c r="A22" s="85" t="s">
        <v>1027</v>
      </c>
      <c r="B22" s="56">
        <v>62000</v>
      </c>
      <c r="C22" s="56" t="s">
        <v>1005</v>
      </c>
      <c r="D22" s="56" t="s">
        <v>23</v>
      </c>
      <c r="E22" s="56">
        <v>71600</v>
      </c>
      <c r="F22" s="55" t="s">
        <v>1009</v>
      </c>
      <c r="G22" s="118">
        <v>50000</v>
      </c>
      <c r="H22" s="114">
        <v>11200</v>
      </c>
      <c r="I22" s="114">
        <v>8800</v>
      </c>
      <c r="J22" s="114">
        <v>10000</v>
      </c>
      <c r="K22" s="114">
        <v>10000</v>
      </c>
      <c r="L22" s="114">
        <v>10000</v>
      </c>
      <c r="M22" s="113">
        <v>50000</v>
      </c>
      <c r="O22" s="18"/>
      <c r="P22" s="18"/>
      <c r="Q22" s="18"/>
      <c r="R22" s="18"/>
      <c r="S22" s="18"/>
      <c r="T22" s="18"/>
      <c r="U22" s="18"/>
      <c r="V22" s="18"/>
      <c r="W22" s="18"/>
      <c r="X22" s="18"/>
      <c r="Y22" s="18"/>
      <c r="Z22" s="18"/>
      <c r="AA22" s="18"/>
      <c r="AB22" s="18"/>
      <c r="AC22" s="18"/>
    </row>
    <row r="23" spans="1:29" ht="48" customHeight="1">
      <c r="A23" s="85" t="s">
        <v>1027</v>
      </c>
      <c r="B23" s="56">
        <v>62000</v>
      </c>
      <c r="C23" s="56" t="s">
        <v>1005</v>
      </c>
      <c r="D23" s="56" t="s">
        <v>23</v>
      </c>
      <c r="E23" s="56">
        <v>72100</v>
      </c>
      <c r="F23" s="75" t="s">
        <v>1010</v>
      </c>
      <c r="G23" s="118">
        <v>314000</v>
      </c>
      <c r="H23" s="114">
        <v>0</v>
      </c>
      <c r="I23" s="115">
        <v>75000</v>
      </c>
      <c r="J23" s="115">
        <v>90500</v>
      </c>
      <c r="K23" s="115">
        <v>92000</v>
      </c>
      <c r="L23" s="115">
        <v>56500</v>
      </c>
      <c r="M23" s="113">
        <v>314000</v>
      </c>
      <c r="O23" s="18"/>
      <c r="P23" s="18"/>
      <c r="Q23" s="18"/>
      <c r="R23" s="18"/>
      <c r="S23" s="18"/>
      <c r="T23" s="18"/>
      <c r="U23" s="18"/>
      <c r="V23" s="18"/>
      <c r="W23" s="18"/>
      <c r="X23" s="18"/>
      <c r="Y23" s="18"/>
      <c r="Z23" s="18"/>
      <c r="AA23" s="18"/>
      <c r="AB23" s="18"/>
      <c r="AC23" s="18"/>
    </row>
    <row r="24" spans="1:29" ht="48" customHeight="1">
      <c r="A24" s="85" t="s">
        <v>1027</v>
      </c>
      <c r="B24" s="56">
        <v>62000</v>
      </c>
      <c r="C24" s="56" t="s">
        <v>1005</v>
      </c>
      <c r="D24" s="56" t="s">
        <v>23</v>
      </c>
      <c r="E24" s="90">
        <v>72200</v>
      </c>
      <c r="F24" s="55" t="s">
        <v>1015</v>
      </c>
      <c r="G24" s="118">
        <v>622722</v>
      </c>
      <c r="H24" s="114">
        <v>0</v>
      </c>
      <c r="I24" s="115">
        <v>0</v>
      </c>
      <c r="J24" s="115">
        <v>200000</v>
      </c>
      <c r="K24" s="115">
        <v>222722</v>
      </c>
      <c r="L24" s="115">
        <v>200000</v>
      </c>
      <c r="M24" s="113">
        <v>622722</v>
      </c>
      <c r="O24" s="18"/>
      <c r="P24" s="18"/>
      <c r="Q24" s="18"/>
      <c r="R24" s="18"/>
      <c r="S24" s="18"/>
      <c r="T24" s="18"/>
      <c r="U24" s="18"/>
      <c r="V24" s="18"/>
      <c r="W24" s="18"/>
      <c r="X24" s="18"/>
      <c r="Y24" s="18"/>
      <c r="Z24" s="18"/>
      <c r="AA24" s="18"/>
      <c r="AB24" s="18"/>
      <c r="AC24" s="18"/>
    </row>
    <row r="25" spans="1:29" ht="48" customHeight="1">
      <c r="A25" s="85" t="s">
        <v>1027</v>
      </c>
      <c r="B25" s="56">
        <v>62000</v>
      </c>
      <c r="C25" s="56" t="s">
        <v>1005</v>
      </c>
      <c r="D25" s="56" t="s">
        <v>23</v>
      </c>
      <c r="E25" s="90">
        <v>74200</v>
      </c>
      <c r="F25" s="75" t="s">
        <v>1011</v>
      </c>
      <c r="G25" s="118">
        <v>36000</v>
      </c>
      <c r="H25" s="114">
        <v>0</v>
      </c>
      <c r="I25" s="119">
        <v>13500</v>
      </c>
      <c r="J25" s="119">
        <v>7500</v>
      </c>
      <c r="K25" s="119">
        <v>7500</v>
      </c>
      <c r="L25" s="119">
        <v>7500</v>
      </c>
      <c r="M25" s="113">
        <v>36000</v>
      </c>
      <c r="O25" s="18"/>
      <c r="P25" s="18"/>
      <c r="Q25" s="18"/>
      <c r="R25" s="18"/>
      <c r="S25" s="18"/>
      <c r="T25" s="18"/>
      <c r="U25" s="18"/>
      <c r="V25" s="18"/>
      <c r="W25" s="18"/>
      <c r="X25" s="18"/>
      <c r="Y25" s="18"/>
      <c r="Z25" s="18"/>
      <c r="AA25" s="18"/>
      <c r="AB25" s="18"/>
      <c r="AC25" s="18"/>
    </row>
    <row r="26" spans="1:29" ht="48" customHeight="1">
      <c r="A26" s="85" t="s">
        <v>1027</v>
      </c>
      <c r="B26" s="56">
        <v>62000</v>
      </c>
      <c r="C26" s="56" t="s">
        <v>1005</v>
      </c>
      <c r="D26" s="56" t="s">
        <v>23</v>
      </c>
      <c r="E26" s="90">
        <v>75700</v>
      </c>
      <c r="F26" s="75" t="s">
        <v>1012</v>
      </c>
      <c r="G26" s="118">
        <v>50000</v>
      </c>
      <c r="H26" s="114">
        <v>0</v>
      </c>
      <c r="I26" s="114">
        <v>20000</v>
      </c>
      <c r="J26" s="114">
        <v>10000</v>
      </c>
      <c r="K26" s="114">
        <v>10000</v>
      </c>
      <c r="L26" s="114">
        <v>10000</v>
      </c>
      <c r="M26" s="113">
        <v>50000</v>
      </c>
      <c r="O26" s="18"/>
      <c r="P26" s="18"/>
      <c r="Q26" s="18"/>
      <c r="R26" s="18"/>
      <c r="S26" s="18"/>
      <c r="T26" s="18"/>
      <c r="U26" s="18"/>
      <c r="V26" s="18"/>
      <c r="W26" s="18"/>
      <c r="X26" s="18"/>
      <c r="Y26" s="18"/>
      <c r="Z26" s="18"/>
      <c r="AA26" s="18"/>
      <c r="AB26" s="18"/>
      <c r="AC26" s="18"/>
    </row>
    <row r="27" spans="1:29" ht="16" thickBot="1">
      <c r="A27" s="165" t="s">
        <v>1034</v>
      </c>
      <c r="B27" s="79"/>
      <c r="C27" s="79"/>
      <c r="D27" s="80"/>
      <c r="E27" s="81"/>
      <c r="F27" s="68"/>
      <c r="G27" s="160">
        <v>1409522</v>
      </c>
      <c r="H27" s="120">
        <v>34181.2252173913</v>
      </c>
      <c r="I27" s="120">
        <v>193998.05</v>
      </c>
      <c r="J27" s="120">
        <v>386024.11</v>
      </c>
      <c r="K27" s="120">
        <v>406933.05</v>
      </c>
      <c r="L27" s="120">
        <v>388385.56</v>
      </c>
      <c r="M27" s="120">
        <v>1409521.9952173913</v>
      </c>
      <c r="O27" s="18"/>
      <c r="P27" s="18"/>
      <c r="Q27" s="18"/>
      <c r="R27" s="18"/>
      <c r="S27" s="18"/>
      <c r="T27" s="18"/>
      <c r="U27" s="18"/>
      <c r="V27" s="18"/>
      <c r="W27" s="18"/>
      <c r="X27" s="18"/>
      <c r="Y27" s="18"/>
      <c r="Z27" s="18"/>
      <c r="AA27" s="18"/>
      <c r="AB27" s="18"/>
      <c r="AC27" s="18"/>
    </row>
    <row r="28" spans="1:29" ht="48" customHeight="1" thickTop="1">
      <c r="A28" s="108" t="s">
        <v>1028</v>
      </c>
      <c r="B28" s="109">
        <v>62000</v>
      </c>
      <c r="C28" s="109" t="s">
        <v>1005</v>
      </c>
      <c r="D28" s="109" t="s">
        <v>23</v>
      </c>
      <c r="E28" s="109">
        <v>71300</v>
      </c>
      <c r="F28" s="103" t="s">
        <v>1007</v>
      </c>
      <c r="G28" s="118">
        <v>10952</v>
      </c>
      <c r="H28" s="124">
        <v>0</v>
      </c>
      <c r="I28" s="118">
        <v>3000</v>
      </c>
      <c r="J28" s="118">
        <v>3000</v>
      </c>
      <c r="K28" s="118">
        <v>3000</v>
      </c>
      <c r="L28" s="118">
        <v>1952</v>
      </c>
      <c r="M28" s="124">
        <v>10952</v>
      </c>
      <c r="O28" s="18"/>
      <c r="P28" s="18"/>
      <c r="Q28" s="18"/>
      <c r="R28" s="18"/>
      <c r="S28" s="18"/>
      <c r="T28" s="18"/>
      <c r="U28" s="18"/>
      <c r="V28" s="18"/>
      <c r="W28" s="18"/>
      <c r="X28" s="18"/>
      <c r="Y28" s="18"/>
      <c r="Z28" s="18"/>
      <c r="AA28" s="18"/>
      <c r="AB28" s="18"/>
      <c r="AC28" s="18"/>
    </row>
    <row r="29" spans="1:29" ht="48" customHeight="1">
      <c r="A29" s="86" t="s">
        <v>1028</v>
      </c>
      <c r="B29" s="57">
        <v>62000</v>
      </c>
      <c r="C29" s="57" t="s">
        <v>1005</v>
      </c>
      <c r="D29" s="57" t="s">
        <v>23</v>
      </c>
      <c r="E29" s="57">
        <v>71400</v>
      </c>
      <c r="F29" s="75" t="s">
        <v>1008</v>
      </c>
      <c r="G29" s="118">
        <v>72500</v>
      </c>
      <c r="H29" s="114">
        <v>4485.8459298800008</v>
      </c>
      <c r="I29" s="114">
        <v>14107.788060539997</v>
      </c>
      <c r="J29" s="114">
        <v>14502.527702356201</v>
      </c>
      <c r="K29" s="114">
        <v>14932.209533426885</v>
      </c>
      <c r="L29" s="114">
        <v>24471.629999999997</v>
      </c>
      <c r="M29" s="113">
        <v>72500.00122620308</v>
      </c>
      <c r="O29" s="18"/>
      <c r="P29" s="18"/>
      <c r="Q29" s="18"/>
      <c r="R29" s="18"/>
      <c r="S29" s="18"/>
      <c r="T29" s="18"/>
      <c r="U29" s="18"/>
      <c r="V29" s="18"/>
      <c r="W29" s="18"/>
      <c r="X29" s="18"/>
      <c r="Y29" s="18"/>
      <c r="Z29" s="18"/>
      <c r="AA29" s="18"/>
      <c r="AB29" s="18"/>
      <c r="AC29" s="18"/>
    </row>
    <row r="30" spans="1:29" ht="48" customHeight="1">
      <c r="A30" s="86" t="s">
        <v>1028</v>
      </c>
      <c r="B30" s="57">
        <v>62000</v>
      </c>
      <c r="C30" s="57" t="s">
        <v>1005</v>
      </c>
      <c r="D30" s="57" t="s">
        <v>23</v>
      </c>
      <c r="E30" s="57">
        <v>71600</v>
      </c>
      <c r="F30" s="55" t="s">
        <v>1009</v>
      </c>
      <c r="G30" s="118">
        <v>25000</v>
      </c>
      <c r="H30" s="114">
        <v>6716.4000000000015</v>
      </c>
      <c r="I30" s="114">
        <v>3283.6</v>
      </c>
      <c r="J30" s="114">
        <v>5000</v>
      </c>
      <c r="K30" s="114">
        <v>5000</v>
      </c>
      <c r="L30" s="114">
        <v>5000</v>
      </c>
      <c r="M30" s="113">
        <v>25000</v>
      </c>
    </row>
    <row r="31" spans="1:29" ht="48" customHeight="1">
      <c r="A31" s="86" t="s">
        <v>1028</v>
      </c>
      <c r="B31" s="57">
        <v>62000</v>
      </c>
      <c r="C31" s="57" t="s">
        <v>1005</v>
      </c>
      <c r="D31" s="57" t="s">
        <v>23</v>
      </c>
      <c r="E31" s="57">
        <v>74200</v>
      </c>
      <c r="F31" s="75" t="s">
        <v>1011</v>
      </c>
      <c r="G31" s="118">
        <v>47500</v>
      </c>
      <c r="H31" s="114">
        <v>15750.33</v>
      </c>
      <c r="I31" s="114">
        <v>10000</v>
      </c>
      <c r="J31" s="114">
        <v>10000</v>
      </c>
      <c r="K31" s="114">
        <v>10000</v>
      </c>
      <c r="L31" s="114">
        <v>1749.67</v>
      </c>
      <c r="M31" s="113">
        <v>47500</v>
      </c>
    </row>
    <row r="32" spans="1:29" ht="48" customHeight="1">
      <c r="A32" s="86" t="s">
        <v>1028</v>
      </c>
      <c r="B32" s="57">
        <v>62000</v>
      </c>
      <c r="C32" s="57" t="s">
        <v>1005</v>
      </c>
      <c r="D32" s="57" t="s">
        <v>23</v>
      </c>
      <c r="E32" s="57">
        <v>75700</v>
      </c>
      <c r="F32" s="75" t="s">
        <v>1012</v>
      </c>
      <c r="G32" s="118">
        <v>25000</v>
      </c>
      <c r="H32" s="114">
        <v>1777.78</v>
      </c>
      <c r="I32" s="114">
        <v>8222.2199999999993</v>
      </c>
      <c r="J32" s="114">
        <v>5000</v>
      </c>
      <c r="K32" s="114">
        <v>5000</v>
      </c>
      <c r="L32" s="114">
        <v>5000</v>
      </c>
      <c r="M32" s="113">
        <v>25000</v>
      </c>
    </row>
    <row r="33" spans="1:29" ht="16" thickBot="1">
      <c r="A33" s="166" t="s">
        <v>1035</v>
      </c>
      <c r="B33" s="82"/>
      <c r="C33" s="82"/>
      <c r="D33" s="83"/>
      <c r="E33" s="84"/>
      <c r="F33" s="71"/>
      <c r="G33" s="161">
        <v>180952</v>
      </c>
      <c r="H33" s="127">
        <v>28730.355929880003</v>
      </c>
      <c r="I33" s="121">
        <v>38613.608060539998</v>
      </c>
      <c r="J33" s="127">
        <v>37502.527702356201</v>
      </c>
      <c r="K33" s="127">
        <v>37932.209533426882</v>
      </c>
      <c r="L33" s="127">
        <v>38173.299999999996</v>
      </c>
      <c r="M33" s="127">
        <v>180952.00122620308</v>
      </c>
    </row>
    <row r="34" spans="1:29" ht="48" customHeight="1" thickTop="1">
      <c r="A34" s="87" t="s">
        <v>1029</v>
      </c>
      <c r="B34" s="58">
        <v>62000</v>
      </c>
      <c r="C34" s="58" t="s">
        <v>1005</v>
      </c>
      <c r="D34" s="58" t="s">
        <v>23</v>
      </c>
      <c r="E34" s="58">
        <v>71200</v>
      </c>
      <c r="F34" s="55" t="s">
        <v>1006</v>
      </c>
      <c r="G34" s="115">
        <v>55000</v>
      </c>
      <c r="H34" s="136">
        <v>0</v>
      </c>
      <c r="I34" s="132">
        <v>0</v>
      </c>
      <c r="J34" s="132">
        <v>27500</v>
      </c>
      <c r="K34" s="132">
        <v>0</v>
      </c>
      <c r="L34" s="132">
        <v>27500</v>
      </c>
      <c r="M34" s="124">
        <v>55000</v>
      </c>
    </row>
    <row r="35" spans="1:29" ht="48" customHeight="1">
      <c r="A35" s="87" t="s">
        <v>1029</v>
      </c>
      <c r="B35" s="58">
        <v>62000</v>
      </c>
      <c r="C35" s="58" t="s">
        <v>1005</v>
      </c>
      <c r="D35" s="58" t="s">
        <v>23</v>
      </c>
      <c r="E35" s="58">
        <v>71300</v>
      </c>
      <c r="F35" s="55" t="s">
        <v>1007</v>
      </c>
      <c r="G35" s="115">
        <v>35000</v>
      </c>
      <c r="H35" s="138">
        <v>0</v>
      </c>
      <c r="I35" s="115">
        <v>0</v>
      </c>
      <c r="J35" s="115">
        <v>17500</v>
      </c>
      <c r="K35" s="115">
        <v>0</v>
      </c>
      <c r="L35" s="115">
        <v>17500</v>
      </c>
      <c r="M35" s="113">
        <v>35000</v>
      </c>
    </row>
    <row r="36" spans="1:29" ht="48" customHeight="1">
      <c r="A36" s="87" t="s">
        <v>1029</v>
      </c>
      <c r="B36" s="58">
        <v>62000</v>
      </c>
      <c r="C36" s="58" t="s">
        <v>1005</v>
      </c>
      <c r="D36" s="58" t="s">
        <v>23</v>
      </c>
      <c r="E36" s="58">
        <v>71400</v>
      </c>
      <c r="F36" s="75" t="s">
        <v>1008</v>
      </c>
      <c r="G36" s="115">
        <v>70000</v>
      </c>
      <c r="H36" s="115">
        <v>8305.211232120002</v>
      </c>
      <c r="I36" s="115">
        <v>18158.66986188</v>
      </c>
      <c r="J36" s="115">
        <v>18675.547957736399</v>
      </c>
      <c r="K36" s="115">
        <v>19230.312396468493</v>
      </c>
      <c r="L36" s="115">
        <v>5630.26</v>
      </c>
      <c r="M36" s="113">
        <v>70000.001448204886</v>
      </c>
    </row>
    <row r="37" spans="1:29" ht="48" customHeight="1">
      <c r="A37" s="87" t="s">
        <v>1029</v>
      </c>
      <c r="B37" s="58">
        <v>62000</v>
      </c>
      <c r="C37" s="58" t="s">
        <v>1005</v>
      </c>
      <c r="D37" s="58" t="s">
        <v>23</v>
      </c>
      <c r="E37" s="58">
        <v>71600</v>
      </c>
      <c r="F37" s="55" t="s">
        <v>1009</v>
      </c>
      <c r="G37" s="115">
        <v>20000</v>
      </c>
      <c r="H37" s="115">
        <v>143.31</v>
      </c>
      <c r="I37" s="115">
        <v>4856.6900000000005</v>
      </c>
      <c r="J37" s="115">
        <v>5000</v>
      </c>
      <c r="K37" s="115">
        <v>5000</v>
      </c>
      <c r="L37" s="115">
        <v>5000</v>
      </c>
      <c r="M37" s="113">
        <v>20000</v>
      </c>
    </row>
    <row r="38" spans="1:29" ht="48" customHeight="1">
      <c r="A38" s="173" t="s">
        <v>1029</v>
      </c>
      <c r="B38" s="174">
        <v>62000</v>
      </c>
      <c r="C38" s="174" t="s">
        <v>1005</v>
      </c>
      <c r="D38" s="174" t="s">
        <v>23</v>
      </c>
      <c r="E38" s="58">
        <v>73100</v>
      </c>
      <c r="F38" s="181" t="s">
        <v>1019</v>
      </c>
      <c r="G38" s="175">
        <v>0</v>
      </c>
      <c r="H38" s="178">
        <v>0</v>
      </c>
      <c r="I38" s="178">
        <v>3300</v>
      </c>
      <c r="J38" s="178">
        <v>3706</v>
      </c>
      <c r="K38" s="178">
        <v>0</v>
      </c>
      <c r="L38" s="178">
        <v>0</v>
      </c>
      <c r="M38" s="180">
        <v>7006</v>
      </c>
    </row>
    <row r="39" spans="1:29" ht="48" customHeight="1">
      <c r="A39" s="87" t="s">
        <v>1029</v>
      </c>
      <c r="B39" s="58">
        <v>62000</v>
      </c>
      <c r="C39" s="58" t="s">
        <v>1005</v>
      </c>
      <c r="D39" s="58" t="s">
        <v>23</v>
      </c>
      <c r="E39" s="92">
        <v>74200</v>
      </c>
      <c r="F39" s="75" t="s">
        <v>1011</v>
      </c>
      <c r="G39" s="115">
        <v>10000</v>
      </c>
      <c r="H39" s="138">
        <v>0</v>
      </c>
      <c r="I39" s="115">
        <v>0</v>
      </c>
      <c r="J39" s="115">
        <v>5000</v>
      </c>
      <c r="K39" s="115">
        <v>0</v>
      </c>
      <c r="L39" s="115">
        <v>5000</v>
      </c>
      <c r="M39" s="113">
        <v>10000</v>
      </c>
    </row>
    <row r="40" spans="1:29" ht="48" customHeight="1">
      <c r="A40" s="87" t="s">
        <v>1029</v>
      </c>
      <c r="B40" s="58">
        <v>62000</v>
      </c>
      <c r="C40" s="58" t="s">
        <v>1005</v>
      </c>
      <c r="D40" s="58" t="s">
        <v>23</v>
      </c>
      <c r="E40" s="92">
        <v>75700</v>
      </c>
      <c r="F40" s="75" t="s">
        <v>1012</v>
      </c>
      <c r="G40" s="115">
        <v>10000</v>
      </c>
      <c r="H40" s="115">
        <v>2994</v>
      </c>
      <c r="I40" s="115">
        <v>0</v>
      </c>
      <c r="J40" s="115">
        <v>0</v>
      </c>
      <c r="K40" s="115">
        <v>0</v>
      </c>
      <c r="L40" s="115">
        <v>0</v>
      </c>
      <c r="M40" s="113">
        <v>2994</v>
      </c>
    </row>
    <row r="41" spans="1:29" ht="16" thickBot="1">
      <c r="A41" s="194" t="s">
        <v>1036</v>
      </c>
      <c r="B41" s="195"/>
      <c r="C41" s="195"/>
      <c r="D41" s="196"/>
      <c r="E41" s="197"/>
      <c r="F41" s="198"/>
      <c r="G41" s="162">
        <v>200000</v>
      </c>
      <c r="H41" s="200">
        <v>11442.521232120002</v>
      </c>
      <c r="I41" s="122">
        <v>26315.359861880002</v>
      </c>
      <c r="J41" s="122">
        <v>77381.547957736402</v>
      </c>
      <c r="K41" s="122">
        <v>24230.312396468493</v>
      </c>
      <c r="L41" s="122">
        <v>60630.26</v>
      </c>
      <c r="M41" s="122">
        <v>200000.00144820492</v>
      </c>
      <c r="O41" s="18"/>
      <c r="P41" s="18"/>
      <c r="Q41" s="18"/>
      <c r="R41" s="18"/>
      <c r="S41" s="18"/>
      <c r="T41" s="18"/>
      <c r="U41" s="18"/>
      <c r="V41" s="18"/>
      <c r="W41" s="18"/>
      <c r="X41" s="18"/>
      <c r="Y41" s="18"/>
      <c r="Z41" s="18"/>
      <c r="AA41" s="18"/>
      <c r="AB41" s="18"/>
      <c r="AC41" s="18"/>
    </row>
    <row r="42" spans="1:29" ht="48" customHeight="1" thickTop="1">
      <c r="A42" s="202" t="s">
        <v>1030</v>
      </c>
      <c r="B42" s="203">
        <v>62000</v>
      </c>
      <c r="C42" s="203" t="s">
        <v>1005</v>
      </c>
      <c r="D42" s="203" t="s">
        <v>23</v>
      </c>
      <c r="E42" s="204">
        <v>71400</v>
      </c>
      <c r="F42" s="93" t="s">
        <v>1016</v>
      </c>
      <c r="G42" s="118">
        <v>40000</v>
      </c>
      <c r="H42" s="118">
        <v>5647.78</v>
      </c>
      <c r="I42" s="118">
        <v>13161.513325380001</v>
      </c>
      <c r="J42" s="118">
        <v>13529.394725141407</v>
      </c>
      <c r="K42" s="118">
        <v>7661.31</v>
      </c>
      <c r="L42" s="118">
        <v>0</v>
      </c>
      <c r="M42" s="113">
        <v>39999.998050521404</v>
      </c>
    </row>
    <row r="43" spans="1:29" ht="48" customHeight="1">
      <c r="A43" s="202" t="s">
        <v>1030</v>
      </c>
      <c r="B43" s="205">
        <v>62000</v>
      </c>
      <c r="C43" s="205" t="s">
        <v>1005</v>
      </c>
      <c r="D43" s="205" t="s">
        <v>23</v>
      </c>
      <c r="E43" s="206">
        <v>72200</v>
      </c>
      <c r="F43" s="55" t="s">
        <v>1015</v>
      </c>
      <c r="G43" s="118">
        <v>500</v>
      </c>
      <c r="H43" s="114">
        <v>0</v>
      </c>
      <c r="I43" s="118">
        <v>150</v>
      </c>
      <c r="J43" s="118">
        <v>150</v>
      </c>
      <c r="K43" s="118">
        <v>100</v>
      </c>
      <c r="L43" s="118">
        <v>100</v>
      </c>
      <c r="M43" s="113">
        <v>500</v>
      </c>
    </row>
    <row r="44" spans="1:29" ht="48" customHeight="1">
      <c r="A44" s="202" t="s">
        <v>1030</v>
      </c>
      <c r="B44" s="205">
        <v>62000</v>
      </c>
      <c r="C44" s="205" t="s">
        <v>1005</v>
      </c>
      <c r="D44" s="205" t="s">
        <v>23</v>
      </c>
      <c r="E44" s="206">
        <v>72500</v>
      </c>
      <c r="F44" s="55" t="s">
        <v>1017</v>
      </c>
      <c r="G44" s="118">
        <v>500</v>
      </c>
      <c r="H44" s="114">
        <v>249</v>
      </c>
      <c r="I44" s="118">
        <v>100</v>
      </c>
      <c r="J44" s="118">
        <v>100</v>
      </c>
      <c r="K44" s="118">
        <v>25.5</v>
      </c>
      <c r="L44" s="118">
        <v>25.5</v>
      </c>
      <c r="M44" s="113">
        <v>500</v>
      </c>
    </row>
    <row r="45" spans="1:29" ht="48" customHeight="1">
      <c r="A45" s="202" t="s">
        <v>1030</v>
      </c>
      <c r="B45" s="205">
        <v>62000</v>
      </c>
      <c r="C45" s="205" t="s">
        <v>1005</v>
      </c>
      <c r="D45" s="205" t="s">
        <v>23</v>
      </c>
      <c r="E45" s="206">
        <v>72800</v>
      </c>
      <c r="F45" s="55" t="s">
        <v>1018</v>
      </c>
      <c r="G45" s="114">
        <v>5661</v>
      </c>
      <c r="H45" s="114">
        <v>5661</v>
      </c>
      <c r="I45" s="114">
        <v>0</v>
      </c>
      <c r="J45" s="114">
        <v>0</v>
      </c>
      <c r="K45" s="114">
        <v>0</v>
      </c>
      <c r="L45" s="114">
        <v>0</v>
      </c>
      <c r="M45" s="113">
        <v>5661</v>
      </c>
    </row>
    <row r="46" spans="1:29" ht="48" customHeight="1">
      <c r="A46" s="202" t="s">
        <v>1030</v>
      </c>
      <c r="B46" s="205">
        <v>62000</v>
      </c>
      <c r="C46" s="205" t="s">
        <v>1005</v>
      </c>
      <c r="D46" s="205" t="s">
        <v>23</v>
      </c>
      <c r="E46" s="206">
        <v>73100</v>
      </c>
      <c r="F46" s="75" t="s">
        <v>1019</v>
      </c>
      <c r="G46" s="114">
        <v>12500</v>
      </c>
      <c r="H46" s="114">
        <v>5000</v>
      </c>
      <c r="I46" s="115">
        <v>7500</v>
      </c>
      <c r="J46" s="115">
        <v>0</v>
      </c>
      <c r="K46" s="115">
        <v>0</v>
      </c>
      <c r="L46" s="115">
        <v>0</v>
      </c>
      <c r="M46" s="113">
        <v>12500</v>
      </c>
    </row>
    <row r="47" spans="1:29" ht="48" customHeight="1">
      <c r="A47" s="202" t="s">
        <v>1030</v>
      </c>
      <c r="B47" s="205">
        <v>62000</v>
      </c>
      <c r="C47" s="205" t="s">
        <v>1005</v>
      </c>
      <c r="D47" s="205" t="s">
        <v>23</v>
      </c>
      <c r="E47" s="207">
        <v>74100</v>
      </c>
      <c r="F47" s="94" t="s">
        <v>1020</v>
      </c>
      <c r="G47" s="114">
        <v>10000</v>
      </c>
      <c r="H47" s="114">
        <v>0</v>
      </c>
      <c r="I47" s="115">
        <v>2500</v>
      </c>
      <c r="J47" s="115">
        <v>2500</v>
      </c>
      <c r="K47" s="115">
        <v>2500</v>
      </c>
      <c r="L47" s="115">
        <v>2500</v>
      </c>
      <c r="M47" s="113">
        <v>10000</v>
      </c>
    </row>
    <row r="48" spans="1:29" ht="48" customHeight="1">
      <c r="A48" s="202" t="s">
        <v>1030</v>
      </c>
      <c r="B48" s="205">
        <v>62000</v>
      </c>
      <c r="C48" s="205" t="s">
        <v>1005</v>
      </c>
      <c r="D48" s="205" t="s">
        <v>23</v>
      </c>
      <c r="E48" s="206">
        <v>74500</v>
      </c>
      <c r="F48" s="75" t="s">
        <v>1031</v>
      </c>
      <c r="G48" s="114">
        <v>119315</v>
      </c>
      <c r="H48" s="114">
        <v>2500</v>
      </c>
      <c r="I48" s="115">
        <v>30911</v>
      </c>
      <c r="J48" s="115">
        <v>21011</v>
      </c>
      <c r="K48" s="115">
        <v>20089</v>
      </c>
      <c r="L48" s="115">
        <v>44804</v>
      </c>
      <c r="M48" s="113">
        <v>119315</v>
      </c>
    </row>
    <row r="49" spans="1:13" ht="48" customHeight="1">
      <c r="A49" s="202" t="s">
        <v>1030</v>
      </c>
      <c r="B49" s="205">
        <v>62000</v>
      </c>
      <c r="C49" s="205" t="s">
        <v>1005</v>
      </c>
      <c r="D49" s="205" t="s">
        <v>23</v>
      </c>
      <c r="E49" s="206">
        <v>75700</v>
      </c>
      <c r="F49" s="75" t="s">
        <v>1021</v>
      </c>
      <c r="G49" s="114">
        <v>2000</v>
      </c>
      <c r="H49" s="114">
        <v>0</v>
      </c>
      <c r="I49" s="115">
        <v>500</v>
      </c>
      <c r="J49" s="115">
        <v>500</v>
      </c>
      <c r="K49" s="115">
        <v>500</v>
      </c>
      <c r="L49" s="115">
        <v>500</v>
      </c>
      <c r="M49" s="113">
        <v>2000</v>
      </c>
    </row>
    <row r="50" spans="1:13" ht="16" thickBot="1">
      <c r="A50" s="208" t="s">
        <v>26</v>
      </c>
      <c r="B50" s="209"/>
      <c r="C50" s="209"/>
      <c r="D50" s="209"/>
      <c r="E50" s="210"/>
      <c r="F50" s="211"/>
      <c r="G50" s="213">
        <v>190476</v>
      </c>
      <c r="H50" s="212">
        <v>19057.78</v>
      </c>
      <c r="I50" s="212">
        <v>54822.513325380001</v>
      </c>
      <c r="J50" s="212">
        <v>37790.394725141407</v>
      </c>
      <c r="K50" s="212">
        <v>30875.81</v>
      </c>
      <c r="L50" s="212">
        <v>47929.5</v>
      </c>
      <c r="M50" s="212">
        <v>190475.99805052142</v>
      </c>
    </row>
    <row r="51" spans="1:13" s="3" customFormat="1" ht="16.5" thickTop="1" thickBot="1">
      <c r="B51" s="4"/>
      <c r="C51" s="4"/>
      <c r="D51" s="4"/>
      <c r="E51" s="4"/>
      <c r="G51" s="29"/>
      <c r="H51" s="2"/>
      <c r="I51" s="29"/>
      <c r="J51" s="29"/>
      <c r="K51" s="29"/>
      <c r="L51" s="29"/>
      <c r="M51" s="61"/>
    </row>
    <row r="52" spans="1:13" s="3" customFormat="1" ht="16.5" thickTop="1" thickBot="1">
      <c r="B52" s="4"/>
      <c r="C52" s="4"/>
      <c r="D52" s="4"/>
      <c r="E52" s="4"/>
      <c r="F52" s="34" t="s">
        <v>27</v>
      </c>
      <c r="G52" s="123">
        <v>4000000</v>
      </c>
      <c r="H52" s="123">
        <v>171092.48237939129</v>
      </c>
      <c r="I52" s="123">
        <v>826536.80124780012</v>
      </c>
      <c r="J52" s="123">
        <v>979734.34038523398</v>
      </c>
      <c r="K52" s="123">
        <v>978825.47192989546</v>
      </c>
      <c r="L52" s="123">
        <v>1043810.9</v>
      </c>
      <c r="M52" s="123">
        <v>3999999.9959423211</v>
      </c>
    </row>
    <row r="53" spans="1:13" s="3" customFormat="1" ht="16" thickTop="1">
      <c r="B53" s="4"/>
      <c r="C53" s="4"/>
      <c r="D53" s="4"/>
      <c r="E53" s="4"/>
      <c r="H53" s="2"/>
      <c r="M53" s="37"/>
    </row>
    <row r="54" spans="1:13" s="3" customFormat="1">
      <c r="B54" s="4"/>
      <c r="C54" s="4"/>
      <c r="D54" s="4"/>
      <c r="E54" s="4"/>
      <c r="F54" s="39"/>
      <c r="H54" s="2"/>
      <c r="I54" s="37"/>
      <c r="J54" s="37"/>
      <c r="K54" s="37"/>
      <c r="L54" s="37"/>
    </row>
    <row r="55" spans="1:13" s="3" customFormat="1">
      <c r="A55" s="40"/>
      <c r="B55" s="4"/>
      <c r="C55" s="4"/>
      <c r="D55" s="4"/>
      <c r="E55" s="4"/>
      <c r="G55" s="2"/>
      <c r="H55" s="2"/>
      <c r="M55" s="38"/>
    </row>
    <row r="56" spans="1:13">
      <c r="A56" s="41"/>
      <c r="G56" s="42"/>
      <c r="M56" s="43"/>
    </row>
    <row r="57" spans="1:13" s="46" customFormat="1">
      <c r="A57" s="45"/>
      <c r="B57" s="237"/>
      <c r="C57" s="237"/>
      <c r="D57" s="237"/>
      <c r="E57" s="237"/>
      <c r="F57" s="237"/>
      <c r="G57" s="47"/>
      <c r="H57" s="47"/>
      <c r="M57" s="48"/>
    </row>
    <row r="58" spans="1:13" s="46" customFormat="1">
      <c r="A58" s="45"/>
      <c r="B58" s="238"/>
      <c r="C58" s="238"/>
      <c r="D58" s="238"/>
      <c r="E58" s="238"/>
      <c r="F58" s="238"/>
      <c r="H58" s="47"/>
    </row>
    <row r="59" spans="1:13">
      <c r="A59" s="45"/>
      <c r="B59" s="237"/>
      <c r="C59" s="237"/>
      <c r="D59" s="237"/>
      <c r="E59" s="237"/>
      <c r="F59" s="237"/>
      <c r="G59" s="42"/>
    </row>
    <row r="60" spans="1:13">
      <c r="A60" s="45"/>
      <c r="B60" s="237"/>
      <c r="C60" s="237"/>
      <c r="D60" s="237"/>
      <c r="E60" s="237"/>
      <c r="F60" s="237"/>
      <c r="G60" s="49"/>
    </row>
    <row r="61" spans="1:13">
      <c r="A61" s="45"/>
      <c r="B61" s="237"/>
      <c r="C61" s="237"/>
      <c r="D61" s="237"/>
      <c r="E61" s="237"/>
      <c r="F61" s="237"/>
    </row>
    <row r="62" spans="1:13">
      <c r="A62" s="45"/>
      <c r="B62" s="237"/>
      <c r="C62" s="237"/>
      <c r="D62" s="237"/>
      <c r="E62" s="237"/>
      <c r="F62" s="237"/>
    </row>
    <row r="63" spans="1:13" ht="15" customHeight="1">
      <c r="A63" s="41"/>
      <c r="B63" s="236"/>
      <c r="C63" s="236"/>
      <c r="D63" s="236"/>
      <c r="E63" s="236"/>
      <c r="F63" s="236"/>
    </row>
    <row r="64" spans="1:13" ht="15" customHeight="1">
      <c r="B64" s="236"/>
      <c r="C64" s="236"/>
      <c r="D64" s="236"/>
      <c r="E64" s="236"/>
      <c r="F64" s="236"/>
    </row>
    <row r="65" spans="2:8" s="46" customFormat="1">
      <c r="B65" s="237"/>
      <c r="C65" s="237"/>
      <c r="D65" s="237"/>
      <c r="E65" s="237"/>
      <c r="F65" s="237"/>
      <c r="H65" s="47"/>
    </row>
    <row r="66" spans="2:8" ht="15" customHeight="1">
      <c r="B66" s="236"/>
      <c r="C66" s="236"/>
      <c r="D66" s="236"/>
      <c r="E66" s="236"/>
      <c r="F66" s="236"/>
    </row>
    <row r="67" spans="2:8" ht="15" customHeight="1">
      <c r="B67" s="236"/>
      <c r="C67" s="236"/>
      <c r="D67" s="236"/>
      <c r="E67" s="236"/>
      <c r="F67" s="236"/>
    </row>
    <row r="68" spans="2:8">
      <c r="B68" s="236"/>
      <c r="C68" s="236"/>
      <c r="D68" s="236"/>
      <c r="E68" s="236"/>
      <c r="F68" s="236"/>
    </row>
    <row r="69" spans="2:8" ht="15" customHeight="1">
      <c r="B69" s="236"/>
      <c r="C69" s="236"/>
      <c r="D69" s="236"/>
      <c r="E69" s="236"/>
      <c r="F69" s="236"/>
    </row>
    <row r="70" spans="2:8">
      <c r="B70" s="236"/>
      <c r="C70" s="236"/>
      <c r="D70" s="236"/>
      <c r="E70" s="236"/>
      <c r="F70" s="236"/>
    </row>
    <row r="71" spans="2:8">
      <c r="B71" s="236"/>
      <c r="C71" s="236"/>
      <c r="D71" s="236"/>
      <c r="E71" s="236"/>
      <c r="F71" s="236"/>
    </row>
    <row r="72" spans="2:8" ht="15" customHeight="1">
      <c r="B72" s="236"/>
      <c r="C72" s="236"/>
      <c r="D72" s="236"/>
      <c r="E72" s="236"/>
      <c r="F72" s="236"/>
    </row>
    <row r="73" spans="2:8" ht="15" customHeight="1">
      <c r="B73" s="236"/>
      <c r="C73" s="236"/>
      <c r="D73" s="236"/>
      <c r="E73" s="236"/>
      <c r="F73" s="236"/>
    </row>
  </sheetData>
  <protectedRanges>
    <protectedRange algorithmName="SHA-512" hashValue="uwWbYys/eg+MzKSxU0Jk/7sZwQodOd8u03Ik+zCEq0neHb2AFr5+ksJTU3r/TRlMtJofi7EhLizfLFsXYICVJA==" saltValue="87ymcmsmnLSRtbMya5hA8Q==" spinCount="100000" sqref="N1:XFD1048576 A53:F1048576 G53:L1048576 M54:XFD1048576" name="Rango1"/>
  </protectedRanges>
  <mergeCells count="17">
    <mergeCell ref="B68:F68"/>
    <mergeCell ref="B57:F57"/>
    <mergeCell ref="B58:F58"/>
    <mergeCell ref="B59:F59"/>
    <mergeCell ref="B60:F60"/>
    <mergeCell ref="B61:F61"/>
    <mergeCell ref="B62:F62"/>
    <mergeCell ref="B63:F63"/>
    <mergeCell ref="B64:F64"/>
    <mergeCell ref="B65:F65"/>
    <mergeCell ref="B66:F66"/>
    <mergeCell ref="B67:F67"/>
    <mergeCell ref="B69:F69"/>
    <mergeCell ref="B70:F70"/>
    <mergeCell ref="B71:F71"/>
    <mergeCell ref="B72:F72"/>
    <mergeCell ref="B73:F73"/>
  </mergeCells>
  <dataValidations count="1">
    <dataValidation type="list" allowBlank="1" showInputMessage="1" showErrorMessage="1" sqref="F49 F44:F45" xr:uid="{D1381A63-2346-4FC0-BFB6-9DB6D7858620}">
      <formula1>BDESC</formula1>
    </dataValidation>
  </dataValidations>
  <pageMargins left="0.7" right="0.7" top="0.75" bottom="0.75" header="0.3" footer="0.3"/>
  <pageSetup scale="32" fitToHeight="0" orientation="portrait" horizontalDpi="360" verticalDpi="36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DD91C-B341-489B-9ED5-FF05F8ECAC70}">
  <dimension ref="A1:I329"/>
  <sheetViews>
    <sheetView topLeftCell="A188" workbookViewId="0">
      <selection activeCell="A72" sqref="A72"/>
    </sheetView>
  </sheetViews>
  <sheetFormatPr baseColWidth="10" defaultColWidth="11.453125" defaultRowHeight="14.5" outlineLevelRow="1"/>
  <cols>
    <col min="1" max="1" width="27" style="51" customWidth="1"/>
    <col min="2" max="2" width="40.453125" style="51" customWidth="1"/>
    <col min="3" max="3" width="35.1796875" style="51" customWidth="1"/>
    <col min="4" max="4" width="20.26953125" style="51" customWidth="1"/>
    <col min="5" max="5" width="40.453125" style="51" customWidth="1"/>
    <col min="6" max="6" width="32.453125" style="51" customWidth="1"/>
    <col min="7" max="256" width="10.26953125" style="51" customWidth="1"/>
    <col min="257" max="257" width="27" style="51" customWidth="1"/>
    <col min="258" max="258" width="40.453125" style="51" customWidth="1"/>
    <col min="259" max="259" width="35.1796875" style="51" customWidth="1"/>
    <col min="260" max="260" width="20.26953125" style="51" customWidth="1"/>
    <col min="261" max="261" width="40.453125" style="51" customWidth="1"/>
    <col min="262" max="262" width="32.453125" style="51" customWidth="1"/>
    <col min="263" max="512" width="10.26953125" style="51" customWidth="1"/>
    <col min="513" max="513" width="27" style="51" customWidth="1"/>
    <col min="514" max="514" width="40.453125" style="51" customWidth="1"/>
    <col min="515" max="515" width="35.1796875" style="51" customWidth="1"/>
    <col min="516" max="516" width="20.26953125" style="51" customWidth="1"/>
    <col min="517" max="517" width="40.453125" style="51" customWidth="1"/>
    <col min="518" max="518" width="32.453125" style="51" customWidth="1"/>
    <col min="519" max="768" width="10.26953125" style="51" customWidth="1"/>
    <col min="769" max="769" width="27" style="51" customWidth="1"/>
    <col min="770" max="770" width="40.453125" style="51" customWidth="1"/>
    <col min="771" max="771" width="35.1796875" style="51" customWidth="1"/>
    <col min="772" max="772" width="20.26953125" style="51" customWidth="1"/>
    <col min="773" max="773" width="40.453125" style="51" customWidth="1"/>
    <col min="774" max="774" width="32.453125" style="51" customWidth="1"/>
    <col min="775" max="1024" width="10.26953125" style="51" customWidth="1"/>
    <col min="1025" max="1025" width="27" style="51" customWidth="1"/>
    <col min="1026" max="1026" width="40.453125" style="51" customWidth="1"/>
    <col min="1027" max="1027" width="35.1796875" style="51" customWidth="1"/>
    <col min="1028" max="1028" width="20.26953125" style="51" customWidth="1"/>
    <col min="1029" max="1029" width="40.453125" style="51" customWidth="1"/>
    <col min="1030" max="1030" width="32.453125" style="51" customWidth="1"/>
    <col min="1031" max="1280" width="10.26953125" style="51" customWidth="1"/>
    <col min="1281" max="1281" width="27" style="51" customWidth="1"/>
    <col min="1282" max="1282" width="40.453125" style="51" customWidth="1"/>
    <col min="1283" max="1283" width="35.1796875" style="51" customWidth="1"/>
    <col min="1284" max="1284" width="20.26953125" style="51" customWidth="1"/>
    <col min="1285" max="1285" width="40.453125" style="51" customWidth="1"/>
    <col min="1286" max="1286" width="32.453125" style="51" customWidth="1"/>
    <col min="1287" max="1536" width="10.26953125" style="51" customWidth="1"/>
    <col min="1537" max="1537" width="27" style="51" customWidth="1"/>
    <col min="1538" max="1538" width="40.453125" style="51" customWidth="1"/>
    <col min="1539" max="1539" width="35.1796875" style="51" customWidth="1"/>
    <col min="1540" max="1540" width="20.26953125" style="51" customWidth="1"/>
    <col min="1541" max="1541" width="40.453125" style="51" customWidth="1"/>
    <col min="1542" max="1542" width="32.453125" style="51" customWidth="1"/>
    <col min="1543" max="1792" width="10.26953125" style="51" customWidth="1"/>
    <col min="1793" max="1793" width="27" style="51" customWidth="1"/>
    <col min="1794" max="1794" width="40.453125" style="51" customWidth="1"/>
    <col min="1795" max="1795" width="35.1796875" style="51" customWidth="1"/>
    <col min="1796" max="1796" width="20.26953125" style="51" customWidth="1"/>
    <col min="1797" max="1797" width="40.453125" style="51" customWidth="1"/>
    <col min="1798" max="1798" width="32.453125" style="51" customWidth="1"/>
    <col min="1799" max="2048" width="10.26953125" style="51" customWidth="1"/>
    <col min="2049" max="2049" width="27" style="51" customWidth="1"/>
    <col min="2050" max="2050" width="40.453125" style="51" customWidth="1"/>
    <col min="2051" max="2051" width="35.1796875" style="51" customWidth="1"/>
    <col min="2052" max="2052" width="20.26953125" style="51" customWidth="1"/>
    <col min="2053" max="2053" width="40.453125" style="51" customWidth="1"/>
    <col min="2054" max="2054" width="32.453125" style="51" customWidth="1"/>
    <col min="2055" max="2304" width="10.26953125" style="51" customWidth="1"/>
    <col min="2305" max="2305" width="27" style="51" customWidth="1"/>
    <col min="2306" max="2306" width="40.453125" style="51" customWidth="1"/>
    <col min="2307" max="2307" width="35.1796875" style="51" customWidth="1"/>
    <col min="2308" max="2308" width="20.26953125" style="51" customWidth="1"/>
    <col min="2309" max="2309" width="40.453125" style="51" customWidth="1"/>
    <col min="2310" max="2310" width="32.453125" style="51" customWidth="1"/>
    <col min="2311" max="2560" width="10.26953125" style="51" customWidth="1"/>
    <col min="2561" max="2561" width="27" style="51" customWidth="1"/>
    <col min="2562" max="2562" width="40.453125" style="51" customWidth="1"/>
    <col min="2563" max="2563" width="35.1796875" style="51" customWidth="1"/>
    <col min="2564" max="2564" width="20.26953125" style="51" customWidth="1"/>
    <col min="2565" max="2565" width="40.453125" style="51" customWidth="1"/>
    <col min="2566" max="2566" width="32.453125" style="51" customWidth="1"/>
    <col min="2567" max="2816" width="10.26953125" style="51" customWidth="1"/>
    <col min="2817" max="2817" width="27" style="51" customWidth="1"/>
    <col min="2818" max="2818" width="40.453125" style="51" customWidth="1"/>
    <col min="2819" max="2819" width="35.1796875" style="51" customWidth="1"/>
    <col min="2820" max="2820" width="20.26953125" style="51" customWidth="1"/>
    <col min="2821" max="2821" width="40.453125" style="51" customWidth="1"/>
    <col min="2822" max="2822" width="32.453125" style="51" customWidth="1"/>
    <col min="2823" max="3072" width="10.26953125" style="51" customWidth="1"/>
    <col min="3073" max="3073" width="27" style="51" customWidth="1"/>
    <col min="3074" max="3074" width="40.453125" style="51" customWidth="1"/>
    <col min="3075" max="3075" width="35.1796875" style="51" customWidth="1"/>
    <col min="3076" max="3076" width="20.26953125" style="51" customWidth="1"/>
    <col min="3077" max="3077" width="40.453125" style="51" customWidth="1"/>
    <col min="3078" max="3078" width="32.453125" style="51" customWidth="1"/>
    <col min="3079" max="3328" width="10.26953125" style="51" customWidth="1"/>
    <col min="3329" max="3329" width="27" style="51" customWidth="1"/>
    <col min="3330" max="3330" width="40.453125" style="51" customWidth="1"/>
    <col min="3331" max="3331" width="35.1796875" style="51" customWidth="1"/>
    <col min="3332" max="3332" width="20.26953125" style="51" customWidth="1"/>
    <col min="3333" max="3333" width="40.453125" style="51" customWidth="1"/>
    <col min="3334" max="3334" width="32.453125" style="51" customWidth="1"/>
    <col min="3335" max="3584" width="10.26953125" style="51" customWidth="1"/>
    <col min="3585" max="3585" width="27" style="51" customWidth="1"/>
    <col min="3586" max="3586" width="40.453125" style="51" customWidth="1"/>
    <col min="3587" max="3587" width="35.1796875" style="51" customWidth="1"/>
    <col min="3588" max="3588" width="20.26953125" style="51" customWidth="1"/>
    <col min="3589" max="3589" width="40.453125" style="51" customWidth="1"/>
    <col min="3590" max="3590" width="32.453125" style="51" customWidth="1"/>
    <col min="3591" max="3840" width="10.26953125" style="51" customWidth="1"/>
    <col min="3841" max="3841" width="27" style="51" customWidth="1"/>
    <col min="3842" max="3842" width="40.453125" style="51" customWidth="1"/>
    <col min="3843" max="3843" width="35.1796875" style="51" customWidth="1"/>
    <col min="3844" max="3844" width="20.26953125" style="51" customWidth="1"/>
    <col min="3845" max="3845" width="40.453125" style="51" customWidth="1"/>
    <col min="3846" max="3846" width="32.453125" style="51" customWidth="1"/>
    <col min="3847" max="4096" width="10.26953125" style="51" customWidth="1"/>
    <col min="4097" max="4097" width="27" style="51" customWidth="1"/>
    <col min="4098" max="4098" width="40.453125" style="51" customWidth="1"/>
    <col min="4099" max="4099" width="35.1796875" style="51" customWidth="1"/>
    <col min="4100" max="4100" width="20.26953125" style="51" customWidth="1"/>
    <col min="4101" max="4101" width="40.453125" style="51" customWidth="1"/>
    <col min="4102" max="4102" width="32.453125" style="51" customWidth="1"/>
    <col min="4103" max="4352" width="10.26953125" style="51" customWidth="1"/>
    <col min="4353" max="4353" width="27" style="51" customWidth="1"/>
    <col min="4354" max="4354" width="40.453125" style="51" customWidth="1"/>
    <col min="4355" max="4355" width="35.1796875" style="51" customWidth="1"/>
    <col min="4356" max="4356" width="20.26953125" style="51" customWidth="1"/>
    <col min="4357" max="4357" width="40.453125" style="51" customWidth="1"/>
    <col min="4358" max="4358" width="32.453125" style="51" customWidth="1"/>
    <col min="4359" max="4608" width="10.26953125" style="51" customWidth="1"/>
    <col min="4609" max="4609" width="27" style="51" customWidth="1"/>
    <col min="4610" max="4610" width="40.453125" style="51" customWidth="1"/>
    <col min="4611" max="4611" width="35.1796875" style="51" customWidth="1"/>
    <col min="4612" max="4612" width="20.26953125" style="51" customWidth="1"/>
    <col min="4613" max="4613" width="40.453125" style="51" customWidth="1"/>
    <col min="4614" max="4614" width="32.453125" style="51" customWidth="1"/>
    <col min="4615" max="4864" width="10.26953125" style="51" customWidth="1"/>
    <col min="4865" max="4865" width="27" style="51" customWidth="1"/>
    <col min="4866" max="4866" width="40.453125" style="51" customWidth="1"/>
    <col min="4867" max="4867" width="35.1796875" style="51" customWidth="1"/>
    <col min="4868" max="4868" width="20.26953125" style="51" customWidth="1"/>
    <col min="4869" max="4869" width="40.453125" style="51" customWidth="1"/>
    <col min="4870" max="4870" width="32.453125" style="51" customWidth="1"/>
    <col min="4871" max="5120" width="10.26953125" style="51" customWidth="1"/>
    <col min="5121" max="5121" width="27" style="51" customWidth="1"/>
    <col min="5122" max="5122" width="40.453125" style="51" customWidth="1"/>
    <col min="5123" max="5123" width="35.1796875" style="51" customWidth="1"/>
    <col min="5124" max="5124" width="20.26953125" style="51" customWidth="1"/>
    <col min="5125" max="5125" width="40.453125" style="51" customWidth="1"/>
    <col min="5126" max="5126" width="32.453125" style="51" customWidth="1"/>
    <col min="5127" max="5376" width="10.26953125" style="51" customWidth="1"/>
    <col min="5377" max="5377" width="27" style="51" customWidth="1"/>
    <col min="5378" max="5378" width="40.453125" style="51" customWidth="1"/>
    <col min="5379" max="5379" width="35.1796875" style="51" customWidth="1"/>
    <col min="5380" max="5380" width="20.26953125" style="51" customWidth="1"/>
    <col min="5381" max="5381" width="40.453125" style="51" customWidth="1"/>
    <col min="5382" max="5382" width="32.453125" style="51" customWidth="1"/>
    <col min="5383" max="5632" width="10.26953125" style="51" customWidth="1"/>
    <col min="5633" max="5633" width="27" style="51" customWidth="1"/>
    <col min="5634" max="5634" width="40.453125" style="51" customWidth="1"/>
    <col min="5635" max="5635" width="35.1796875" style="51" customWidth="1"/>
    <col min="5636" max="5636" width="20.26953125" style="51" customWidth="1"/>
    <col min="5637" max="5637" width="40.453125" style="51" customWidth="1"/>
    <col min="5638" max="5638" width="32.453125" style="51" customWidth="1"/>
    <col min="5639" max="5888" width="10.26953125" style="51" customWidth="1"/>
    <col min="5889" max="5889" width="27" style="51" customWidth="1"/>
    <col min="5890" max="5890" width="40.453125" style="51" customWidth="1"/>
    <col min="5891" max="5891" width="35.1796875" style="51" customWidth="1"/>
    <col min="5892" max="5892" width="20.26953125" style="51" customWidth="1"/>
    <col min="5893" max="5893" width="40.453125" style="51" customWidth="1"/>
    <col min="5894" max="5894" width="32.453125" style="51" customWidth="1"/>
    <col min="5895" max="6144" width="10.26953125" style="51" customWidth="1"/>
    <col min="6145" max="6145" width="27" style="51" customWidth="1"/>
    <col min="6146" max="6146" width="40.453125" style="51" customWidth="1"/>
    <col min="6147" max="6147" width="35.1796875" style="51" customWidth="1"/>
    <col min="6148" max="6148" width="20.26953125" style="51" customWidth="1"/>
    <col min="6149" max="6149" width="40.453125" style="51" customWidth="1"/>
    <col min="6150" max="6150" width="32.453125" style="51" customWidth="1"/>
    <col min="6151" max="6400" width="10.26953125" style="51" customWidth="1"/>
    <col min="6401" max="6401" width="27" style="51" customWidth="1"/>
    <col min="6402" max="6402" width="40.453125" style="51" customWidth="1"/>
    <col min="6403" max="6403" width="35.1796875" style="51" customWidth="1"/>
    <col min="6404" max="6404" width="20.26953125" style="51" customWidth="1"/>
    <col min="6405" max="6405" width="40.453125" style="51" customWidth="1"/>
    <col min="6406" max="6406" width="32.453125" style="51" customWidth="1"/>
    <col min="6407" max="6656" width="10.26953125" style="51" customWidth="1"/>
    <col min="6657" max="6657" width="27" style="51" customWidth="1"/>
    <col min="6658" max="6658" width="40.453125" style="51" customWidth="1"/>
    <col min="6659" max="6659" width="35.1796875" style="51" customWidth="1"/>
    <col min="6660" max="6660" width="20.26953125" style="51" customWidth="1"/>
    <col min="6661" max="6661" width="40.453125" style="51" customWidth="1"/>
    <col min="6662" max="6662" width="32.453125" style="51" customWidth="1"/>
    <col min="6663" max="6912" width="10.26953125" style="51" customWidth="1"/>
    <col min="6913" max="6913" width="27" style="51" customWidth="1"/>
    <col min="6914" max="6914" width="40.453125" style="51" customWidth="1"/>
    <col min="6915" max="6915" width="35.1796875" style="51" customWidth="1"/>
    <col min="6916" max="6916" width="20.26953125" style="51" customWidth="1"/>
    <col min="6917" max="6917" width="40.453125" style="51" customWidth="1"/>
    <col min="6918" max="6918" width="32.453125" style="51" customWidth="1"/>
    <col min="6919" max="7168" width="10.26953125" style="51" customWidth="1"/>
    <col min="7169" max="7169" width="27" style="51" customWidth="1"/>
    <col min="7170" max="7170" width="40.453125" style="51" customWidth="1"/>
    <col min="7171" max="7171" width="35.1796875" style="51" customWidth="1"/>
    <col min="7172" max="7172" width="20.26953125" style="51" customWidth="1"/>
    <col min="7173" max="7173" width="40.453125" style="51" customWidth="1"/>
    <col min="7174" max="7174" width="32.453125" style="51" customWidth="1"/>
    <col min="7175" max="7424" width="10.26953125" style="51" customWidth="1"/>
    <col min="7425" max="7425" width="27" style="51" customWidth="1"/>
    <col min="7426" max="7426" width="40.453125" style="51" customWidth="1"/>
    <col min="7427" max="7427" width="35.1796875" style="51" customWidth="1"/>
    <col min="7428" max="7428" width="20.26953125" style="51" customWidth="1"/>
    <col min="7429" max="7429" width="40.453125" style="51" customWidth="1"/>
    <col min="7430" max="7430" width="32.453125" style="51" customWidth="1"/>
    <col min="7431" max="7680" width="10.26953125" style="51" customWidth="1"/>
    <col min="7681" max="7681" width="27" style="51" customWidth="1"/>
    <col min="7682" max="7682" width="40.453125" style="51" customWidth="1"/>
    <col min="7683" max="7683" width="35.1796875" style="51" customWidth="1"/>
    <col min="7684" max="7684" width="20.26953125" style="51" customWidth="1"/>
    <col min="7685" max="7685" width="40.453125" style="51" customWidth="1"/>
    <col min="7686" max="7686" width="32.453125" style="51" customWidth="1"/>
    <col min="7687" max="7936" width="10.26953125" style="51" customWidth="1"/>
    <col min="7937" max="7937" width="27" style="51" customWidth="1"/>
    <col min="7938" max="7938" width="40.453125" style="51" customWidth="1"/>
    <col min="7939" max="7939" width="35.1796875" style="51" customWidth="1"/>
    <col min="7940" max="7940" width="20.26953125" style="51" customWidth="1"/>
    <col min="7941" max="7941" width="40.453125" style="51" customWidth="1"/>
    <col min="7942" max="7942" width="32.453125" style="51" customWidth="1"/>
    <col min="7943" max="8192" width="10.26953125" style="51" customWidth="1"/>
    <col min="8193" max="8193" width="27" style="51" customWidth="1"/>
    <col min="8194" max="8194" width="40.453125" style="51" customWidth="1"/>
    <col min="8195" max="8195" width="35.1796875" style="51" customWidth="1"/>
    <col min="8196" max="8196" width="20.26953125" style="51" customWidth="1"/>
    <col min="8197" max="8197" width="40.453125" style="51" customWidth="1"/>
    <col min="8198" max="8198" width="32.453125" style="51" customWidth="1"/>
    <col min="8199" max="8448" width="10.26953125" style="51" customWidth="1"/>
    <col min="8449" max="8449" width="27" style="51" customWidth="1"/>
    <col min="8450" max="8450" width="40.453125" style="51" customWidth="1"/>
    <col min="8451" max="8451" width="35.1796875" style="51" customWidth="1"/>
    <col min="8452" max="8452" width="20.26953125" style="51" customWidth="1"/>
    <col min="8453" max="8453" width="40.453125" style="51" customWidth="1"/>
    <col min="8454" max="8454" width="32.453125" style="51" customWidth="1"/>
    <col min="8455" max="8704" width="10.26953125" style="51" customWidth="1"/>
    <col min="8705" max="8705" width="27" style="51" customWidth="1"/>
    <col min="8706" max="8706" width="40.453125" style="51" customWidth="1"/>
    <col min="8707" max="8707" width="35.1796875" style="51" customWidth="1"/>
    <col min="8708" max="8708" width="20.26953125" style="51" customWidth="1"/>
    <col min="8709" max="8709" width="40.453125" style="51" customWidth="1"/>
    <col min="8710" max="8710" width="32.453125" style="51" customWidth="1"/>
    <col min="8711" max="8960" width="10.26953125" style="51" customWidth="1"/>
    <col min="8961" max="8961" width="27" style="51" customWidth="1"/>
    <col min="8962" max="8962" width="40.453125" style="51" customWidth="1"/>
    <col min="8963" max="8963" width="35.1796875" style="51" customWidth="1"/>
    <col min="8964" max="8964" width="20.26953125" style="51" customWidth="1"/>
    <col min="8965" max="8965" width="40.453125" style="51" customWidth="1"/>
    <col min="8966" max="8966" width="32.453125" style="51" customWidth="1"/>
    <col min="8967" max="9216" width="10.26953125" style="51" customWidth="1"/>
    <col min="9217" max="9217" width="27" style="51" customWidth="1"/>
    <col min="9218" max="9218" width="40.453125" style="51" customWidth="1"/>
    <col min="9219" max="9219" width="35.1796875" style="51" customWidth="1"/>
    <col min="9220" max="9220" width="20.26953125" style="51" customWidth="1"/>
    <col min="9221" max="9221" width="40.453125" style="51" customWidth="1"/>
    <col min="9222" max="9222" width="32.453125" style="51" customWidth="1"/>
    <col min="9223" max="9472" width="10.26953125" style="51" customWidth="1"/>
    <col min="9473" max="9473" width="27" style="51" customWidth="1"/>
    <col min="9474" max="9474" width="40.453125" style="51" customWidth="1"/>
    <col min="9475" max="9475" width="35.1796875" style="51" customWidth="1"/>
    <col min="9476" max="9476" width="20.26953125" style="51" customWidth="1"/>
    <col min="9477" max="9477" width="40.453125" style="51" customWidth="1"/>
    <col min="9478" max="9478" width="32.453125" style="51" customWidth="1"/>
    <col min="9479" max="9728" width="10.26953125" style="51" customWidth="1"/>
    <col min="9729" max="9729" width="27" style="51" customWidth="1"/>
    <col min="9730" max="9730" width="40.453125" style="51" customWidth="1"/>
    <col min="9731" max="9731" width="35.1796875" style="51" customWidth="1"/>
    <col min="9732" max="9732" width="20.26953125" style="51" customWidth="1"/>
    <col min="9733" max="9733" width="40.453125" style="51" customWidth="1"/>
    <col min="9734" max="9734" width="32.453125" style="51" customWidth="1"/>
    <col min="9735" max="9984" width="10.26953125" style="51" customWidth="1"/>
    <col min="9985" max="9985" width="27" style="51" customWidth="1"/>
    <col min="9986" max="9986" width="40.453125" style="51" customWidth="1"/>
    <col min="9987" max="9987" width="35.1796875" style="51" customWidth="1"/>
    <col min="9988" max="9988" width="20.26953125" style="51" customWidth="1"/>
    <col min="9989" max="9989" width="40.453125" style="51" customWidth="1"/>
    <col min="9990" max="9990" width="32.453125" style="51" customWidth="1"/>
    <col min="9991" max="10240" width="10.26953125" style="51" customWidth="1"/>
    <col min="10241" max="10241" width="27" style="51" customWidth="1"/>
    <col min="10242" max="10242" width="40.453125" style="51" customWidth="1"/>
    <col min="10243" max="10243" width="35.1796875" style="51" customWidth="1"/>
    <col min="10244" max="10244" width="20.26953125" style="51" customWidth="1"/>
    <col min="10245" max="10245" width="40.453125" style="51" customWidth="1"/>
    <col min="10246" max="10246" width="32.453125" style="51" customWidth="1"/>
    <col min="10247" max="10496" width="10.26953125" style="51" customWidth="1"/>
    <col min="10497" max="10497" width="27" style="51" customWidth="1"/>
    <col min="10498" max="10498" width="40.453125" style="51" customWidth="1"/>
    <col min="10499" max="10499" width="35.1796875" style="51" customWidth="1"/>
    <col min="10500" max="10500" width="20.26953125" style="51" customWidth="1"/>
    <col min="10501" max="10501" width="40.453125" style="51" customWidth="1"/>
    <col min="10502" max="10502" width="32.453125" style="51" customWidth="1"/>
    <col min="10503" max="10752" width="10.26953125" style="51" customWidth="1"/>
    <col min="10753" max="10753" width="27" style="51" customWidth="1"/>
    <col min="10754" max="10754" width="40.453125" style="51" customWidth="1"/>
    <col min="10755" max="10755" width="35.1796875" style="51" customWidth="1"/>
    <col min="10756" max="10756" width="20.26953125" style="51" customWidth="1"/>
    <col min="10757" max="10757" width="40.453125" style="51" customWidth="1"/>
    <col min="10758" max="10758" width="32.453125" style="51" customWidth="1"/>
    <col min="10759" max="11008" width="10.26953125" style="51" customWidth="1"/>
    <col min="11009" max="11009" width="27" style="51" customWidth="1"/>
    <col min="11010" max="11010" width="40.453125" style="51" customWidth="1"/>
    <col min="11011" max="11011" width="35.1796875" style="51" customWidth="1"/>
    <col min="11012" max="11012" width="20.26953125" style="51" customWidth="1"/>
    <col min="11013" max="11013" width="40.453125" style="51" customWidth="1"/>
    <col min="11014" max="11014" width="32.453125" style="51" customWidth="1"/>
    <col min="11015" max="11264" width="10.26953125" style="51" customWidth="1"/>
    <col min="11265" max="11265" width="27" style="51" customWidth="1"/>
    <col min="11266" max="11266" width="40.453125" style="51" customWidth="1"/>
    <col min="11267" max="11267" width="35.1796875" style="51" customWidth="1"/>
    <col min="11268" max="11268" width="20.26953125" style="51" customWidth="1"/>
    <col min="11269" max="11269" width="40.453125" style="51" customWidth="1"/>
    <col min="11270" max="11270" width="32.453125" style="51" customWidth="1"/>
    <col min="11271" max="11520" width="10.26953125" style="51" customWidth="1"/>
    <col min="11521" max="11521" width="27" style="51" customWidth="1"/>
    <col min="11522" max="11522" width="40.453125" style="51" customWidth="1"/>
    <col min="11523" max="11523" width="35.1796875" style="51" customWidth="1"/>
    <col min="11524" max="11524" width="20.26953125" style="51" customWidth="1"/>
    <col min="11525" max="11525" width="40.453125" style="51" customWidth="1"/>
    <col min="11526" max="11526" width="32.453125" style="51" customWidth="1"/>
    <col min="11527" max="11776" width="10.26953125" style="51" customWidth="1"/>
    <col min="11777" max="11777" width="27" style="51" customWidth="1"/>
    <col min="11778" max="11778" width="40.453125" style="51" customWidth="1"/>
    <col min="11779" max="11779" width="35.1796875" style="51" customWidth="1"/>
    <col min="11780" max="11780" width="20.26953125" style="51" customWidth="1"/>
    <col min="11781" max="11781" width="40.453125" style="51" customWidth="1"/>
    <col min="11782" max="11782" width="32.453125" style="51" customWidth="1"/>
    <col min="11783" max="12032" width="10.26953125" style="51" customWidth="1"/>
    <col min="12033" max="12033" width="27" style="51" customWidth="1"/>
    <col min="12034" max="12034" width="40.453125" style="51" customWidth="1"/>
    <col min="12035" max="12035" width="35.1796875" style="51" customWidth="1"/>
    <col min="12036" max="12036" width="20.26953125" style="51" customWidth="1"/>
    <col min="12037" max="12037" width="40.453125" style="51" customWidth="1"/>
    <col min="12038" max="12038" width="32.453125" style="51" customWidth="1"/>
    <col min="12039" max="12288" width="10.26953125" style="51" customWidth="1"/>
    <col min="12289" max="12289" width="27" style="51" customWidth="1"/>
    <col min="12290" max="12290" width="40.453125" style="51" customWidth="1"/>
    <col min="12291" max="12291" width="35.1796875" style="51" customWidth="1"/>
    <col min="12292" max="12292" width="20.26953125" style="51" customWidth="1"/>
    <col min="12293" max="12293" width="40.453125" style="51" customWidth="1"/>
    <col min="12294" max="12294" width="32.453125" style="51" customWidth="1"/>
    <col min="12295" max="12544" width="10.26953125" style="51" customWidth="1"/>
    <col min="12545" max="12545" width="27" style="51" customWidth="1"/>
    <col min="12546" max="12546" width="40.453125" style="51" customWidth="1"/>
    <col min="12547" max="12547" width="35.1796875" style="51" customWidth="1"/>
    <col min="12548" max="12548" width="20.26953125" style="51" customWidth="1"/>
    <col min="12549" max="12549" width="40.453125" style="51" customWidth="1"/>
    <col min="12550" max="12550" width="32.453125" style="51" customWidth="1"/>
    <col min="12551" max="12800" width="10.26953125" style="51" customWidth="1"/>
    <col min="12801" max="12801" width="27" style="51" customWidth="1"/>
    <col min="12802" max="12802" width="40.453125" style="51" customWidth="1"/>
    <col min="12803" max="12803" width="35.1796875" style="51" customWidth="1"/>
    <col min="12804" max="12804" width="20.26953125" style="51" customWidth="1"/>
    <col min="12805" max="12805" width="40.453125" style="51" customWidth="1"/>
    <col min="12806" max="12806" width="32.453125" style="51" customWidth="1"/>
    <col min="12807" max="13056" width="10.26953125" style="51" customWidth="1"/>
    <col min="13057" max="13057" width="27" style="51" customWidth="1"/>
    <col min="13058" max="13058" width="40.453125" style="51" customWidth="1"/>
    <col min="13059" max="13059" width="35.1796875" style="51" customWidth="1"/>
    <col min="13060" max="13060" width="20.26953125" style="51" customWidth="1"/>
    <col min="13061" max="13061" width="40.453125" style="51" customWidth="1"/>
    <col min="13062" max="13062" width="32.453125" style="51" customWidth="1"/>
    <col min="13063" max="13312" width="10.26953125" style="51" customWidth="1"/>
    <col min="13313" max="13313" width="27" style="51" customWidth="1"/>
    <col min="13314" max="13314" width="40.453125" style="51" customWidth="1"/>
    <col min="13315" max="13315" width="35.1796875" style="51" customWidth="1"/>
    <col min="13316" max="13316" width="20.26953125" style="51" customWidth="1"/>
    <col min="13317" max="13317" width="40.453125" style="51" customWidth="1"/>
    <col min="13318" max="13318" width="32.453125" style="51" customWidth="1"/>
    <col min="13319" max="13568" width="10.26953125" style="51" customWidth="1"/>
    <col min="13569" max="13569" width="27" style="51" customWidth="1"/>
    <col min="13570" max="13570" width="40.453125" style="51" customWidth="1"/>
    <col min="13571" max="13571" width="35.1796875" style="51" customWidth="1"/>
    <col min="13572" max="13572" width="20.26953125" style="51" customWidth="1"/>
    <col min="13573" max="13573" width="40.453125" style="51" customWidth="1"/>
    <col min="13574" max="13574" width="32.453125" style="51" customWidth="1"/>
    <col min="13575" max="13824" width="10.26953125" style="51" customWidth="1"/>
    <col min="13825" max="13825" width="27" style="51" customWidth="1"/>
    <col min="13826" max="13826" width="40.453125" style="51" customWidth="1"/>
    <col min="13827" max="13827" width="35.1796875" style="51" customWidth="1"/>
    <col min="13828" max="13828" width="20.26953125" style="51" customWidth="1"/>
    <col min="13829" max="13829" width="40.453125" style="51" customWidth="1"/>
    <col min="13830" max="13830" width="32.453125" style="51" customWidth="1"/>
    <col min="13831" max="14080" width="10.26953125" style="51" customWidth="1"/>
    <col min="14081" max="14081" width="27" style="51" customWidth="1"/>
    <col min="14082" max="14082" width="40.453125" style="51" customWidth="1"/>
    <col min="14083" max="14083" width="35.1796875" style="51" customWidth="1"/>
    <col min="14084" max="14084" width="20.26953125" style="51" customWidth="1"/>
    <col min="14085" max="14085" width="40.453125" style="51" customWidth="1"/>
    <col min="14086" max="14086" width="32.453125" style="51" customWidth="1"/>
    <col min="14087" max="14336" width="10.26953125" style="51" customWidth="1"/>
    <col min="14337" max="14337" width="27" style="51" customWidth="1"/>
    <col min="14338" max="14338" width="40.453125" style="51" customWidth="1"/>
    <col min="14339" max="14339" width="35.1796875" style="51" customWidth="1"/>
    <col min="14340" max="14340" width="20.26953125" style="51" customWidth="1"/>
    <col min="14341" max="14341" width="40.453125" style="51" customWidth="1"/>
    <col min="14342" max="14342" width="32.453125" style="51" customWidth="1"/>
    <col min="14343" max="14592" width="10.26953125" style="51" customWidth="1"/>
    <col min="14593" max="14593" width="27" style="51" customWidth="1"/>
    <col min="14594" max="14594" width="40.453125" style="51" customWidth="1"/>
    <col min="14595" max="14595" width="35.1796875" style="51" customWidth="1"/>
    <col min="14596" max="14596" width="20.26953125" style="51" customWidth="1"/>
    <col min="14597" max="14597" width="40.453125" style="51" customWidth="1"/>
    <col min="14598" max="14598" width="32.453125" style="51" customWidth="1"/>
    <col min="14599" max="14848" width="10.26953125" style="51" customWidth="1"/>
    <col min="14849" max="14849" width="27" style="51" customWidth="1"/>
    <col min="14850" max="14850" width="40.453125" style="51" customWidth="1"/>
    <col min="14851" max="14851" width="35.1796875" style="51" customWidth="1"/>
    <col min="14852" max="14852" width="20.26953125" style="51" customWidth="1"/>
    <col min="14853" max="14853" width="40.453125" style="51" customWidth="1"/>
    <col min="14854" max="14854" width="32.453125" style="51" customWidth="1"/>
    <col min="14855" max="15104" width="10.26953125" style="51" customWidth="1"/>
    <col min="15105" max="15105" width="27" style="51" customWidth="1"/>
    <col min="15106" max="15106" width="40.453125" style="51" customWidth="1"/>
    <col min="15107" max="15107" width="35.1796875" style="51" customWidth="1"/>
    <col min="15108" max="15108" width="20.26953125" style="51" customWidth="1"/>
    <col min="15109" max="15109" width="40.453125" style="51" customWidth="1"/>
    <col min="15110" max="15110" width="32.453125" style="51" customWidth="1"/>
    <col min="15111" max="15360" width="10.26953125" style="51" customWidth="1"/>
    <col min="15361" max="15361" width="27" style="51" customWidth="1"/>
    <col min="15362" max="15362" width="40.453125" style="51" customWidth="1"/>
    <col min="15363" max="15363" width="35.1796875" style="51" customWidth="1"/>
    <col min="15364" max="15364" width="20.26953125" style="51" customWidth="1"/>
    <col min="15365" max="15365" width="40.453125" style="51" customWidth="1"/>
    <col min="15366" max="15366" width="32.453125" style="51" customWidth="1"/>
    <col min="15367" max="15616" width="10.26953125" style="51" customWidth="1"/>
    <col min="15617" max="15617" width="27" style="51" customWidth="1"/>
    <col min="15618" max="15618" width="40.453125" style="51" customWidth="1"/>
    <col min="15619" max="15619" width="35.1796875" style="51" customWidth="1"/>
    <col min="15620" max="15620" width="20.26953125" style="51" customWidth="1"/>
    <col min="15621" max="15621" width="40.453125" style="51" customWidth="1"/>
    <col min="15622" max="15622" width="32.453125" style="51" customWidth="1"/>
    <col min="15623" max="15872" width="10.26953125" style="51" customWidth="1"/>
    <col min="15873" max="15873" width="27" style="51" customWidth="1"/>
    <col min="15874" max="15874" width="40.453125" style="51" customWidth="1"/>
    <col min="15875" max="15875" width="35.1796875" style="51" customWidth="1"/>
    <col min="15876" max="15876" width="20.26953125" style="51" customWidth="1"/>
    <col min="15877" max="15877" width="40.453125" style="51" customWidth="1"/>
    <col min="15878" max="15878" width="32.453125" style="51" customWidth="1"/>
    <col min="15879" max="16128" width="10.26953125" style="51" customWidth="1"/>
    <col min="16129" max="16129" width="27" style="51" customWidth="1"/>
    <col min="16130" max="16130" width="40.453125" style="51" customWidth="1"/>
    <col min="16131" max="16131" width="35.1796875" style="51" customWidth="1"/>
    <col min="16132" max="16132" width="20.26953125" style="51" customWidth="1"/>
    <col min="16133" max="16133" width="40.453125" style="51" customWidth="1"/>
    <col min="16134" max="16134" width="32.453125" style="51" customWidth="1"/>
    <col min="16135" max="16384" width="10.26953125" style="51" customWidth="1"/>
  </cols>
  <sheetData>
    <row r="1" spans="1:6" ht="15.5" thickTop="1" thickBot="1">
      <c r="A1" s="50" t="s">
        <v>28</v>
      </c>
      <c r="B1" s="50" t="s">
        <v>29</v>
      </c>
      <c r="C1" s="50" t="s">
        <v>30</v>
      </c>
      <c r="D1" s="50" t="s">
        <v>31</v>
      </c>
      <c r="E1" s="50" t="s">
        <v>32</v>
      </c>
      <c r="F1" s="50" t="s">
        <v>33</v>
      </c>
    </row>
    <row r="2" spans="1:6" s="53" customFormat="1" ht="13.5" thickTop="1">
      <c r="A2" s="52" t="s">
        <v>34</v>
      </c>
      <c r="B2" s="52" t="s">
        <v>35</v>
      </c>
      <c r="C2" s="52"/>
      <c r="D2" s="52"/>
      <c r="E2" s="52"/>
      <c r="F2" s="52"/>
    </row>
    <row r="3" spans="1:6" hidden="1" outlineLevel="1">
      <c r="A3" s="54" t="s">
        <v>34</v>
      </c>
      <c r="B3" s="54" t="s">
        <v>36</v>
      </c>
      <c r="C3" s="54" t="s">
        <v>37</v>
      </c>
      <c r="D3" s="54" t="s">
        <v>38</v>
      </c>
      <c r="E3" s="54" t="s">
        <v>39</v>
      </c>
      <c r="F3" s="54" t="s">
        <v>40</v>
      </c>
    </row>
    <row r="4" spans="1:6" hidden="1" outlineLevel="1">
      <c r="A4" s="54" t="s">
        <v>34</v>
      </c>
      <c r="B4" s="54" t="s">
        <v>36</v>
      </c>
      <c r="C4" s="54" t="s">
        <v>37</v>
      </c>
      <c r="D4" s="54" t="s">
        <v>41</v>
      </c>
      <c r="E4" s="54" t="s">
        <v>42</v>
      </c>
      <c r="F4" s="54" t="s">
        <v>43</v>
      </c>
    </row>
    <row r="5" spans="1:6" hidden="1" outlineLevel="1">
      <c r="A5" s="54" t="s">
        <v>34</v>
      </c>
      <c r="B5" s="54" t="s">
        <v>36</v>
      </c>
      <c r="C5" s="54" t="s">
        <v>37</v>
      </c>
      <c r="D5" s="54" t="s">
        <v>44</v>
      </c>
      <c r="E5" s="54" t="s">
        <v>45</v>
      </c>
      <c r="F5" s="54" t="s">
        <v>46</v>
      </c>
    </row>
    <row r="6" spans="1:6" hidden="1" outlineLevel="1">
      <c r="A6" s="54" t="s">
        <v>34</v>
      </c>
      <c r="B6" s="54" t="s">
        <v>36</v>
      </c>
      <c r="C6" s="54" t="s">
        <v>37</v>
      </c>
      <c r="D6" s="54" t="s">
        <v>47</v>
      </c>
      <c r="E6" s="54" t="s">
        <v>48</v>
      </c>
      <c r="F6" s="54" t="s">
        <v>49</v>
      </c>
    </row>
    <row r="7" spans="1:6" hidden="1" outlineLevel="1">
      <c r="A7" s="54" t="s">
        <v>34</v>
      </c>
      <c r="B7" s="54" t="s">
        <v>36</v>
      </c>
      <c r="C7" s="54" t="s">
        <v>37</v>
      </c>
      <c r="D7" s="54" t="s">
        <v>50</v>
      </c>
      <c r="E7" s="54" t="s">
        <v>51</v>
      </c>
      <c r="F7" s="54" t="s">
        <v>52</v>
      </c>
    </row>
    <row r="8" spans="1:6" hidden="1" outlineLevel="1">
      <c r="A8" s="54" t="s">
        <v>34</v>
      </c>
      <c r="B8" s="54" t="s">
        <v>36</v>
      </c>
      <c r="C8" s="54" t="s">
        <v>37</v>
      </c>
      <c r="D8" s="54" t="s">
        <v>53</v>
      </c>
      <c r="E8" s="54" t="s">
        <v>54</v>
      </c>
      <c r="F8" s="54" t="s">
        <v>55</v>
      </c>
    </row>
    <row r="9" spans="1:6" hidden="1" outlineLevel="1">
      <c r="A9" s="54" t="s">
        <v>34</v>
      </c>
      <c r="B9" s="54" t="s">
        <v>36</v>
      </c>
      <c r="C9" s="54" t="s">
        <v>37</v>
      </c>
      <c r="D9" s="54" t="s">
        <v>56</v>
      </c>
      <c r="E9" s="54" t="s">
        <v>57</v>
      </c>
      <c r="F9" s="54" t="s">
        <v>58</v>
      </c>
    </row>
    <row r="10" spans="1:6" hidden="1" outlineLevel="1">
      <c r="A10" s="54" t="s">
        <v>34</v>
      </c>
      <c r="B10" s="54" t="s">
        <v>36</v>
      </c>
      <c r="C10" s="54" t="s">
        <v>37</v>
      </c>
      <c r="D10" s="54" t="s">
        <v>59</v>
      </c>
      <c r="E10" s="54" t="s">
        <v>60</v>
      </c>
      <c r="F10" s="54" t="s">
        <v>61</v>
      </c>
    </row>
    <row r="11" spans="1:6" hidden="1" outlineLevel="1">
      <c r="A11" s="54" t="s">
        <v>34</v>
      </c>
      <c r="B11" s="54" t="s">
        <v>36</v>
      </c>
      <c r="C11" s="54" t="s">
        <v>37</v>
      </c>
      <c r="D11" s="54" t="s">
        <v>62</v>
      </c>
      <c r="E11" s="54" t="s">
        <v>63</v>
      </c>
      <c r="F11" s="54" t="s">
        <v>64</v>
      </c>
    </row>
    <row r="12" spans="1:6" hidden="1" outlineLevel="1">
      <c r="A12" s="54" t="s">
        <v>34</v>
      </c>
      <c r="B12" s="54" t="s">
        <v>36</v>
      </c>
      <c r="C12" s="54" t="s">
        <v>37</v>
      </c>
      <c r="D12" s="54" t="s">
        <v>65</v>
      </c>
      <c r="E12" s="54" t="s">
        <v>66</v>
      </c>
      <c r="F12" s="54" t="s">
        <v>64</v>
      </c>
    </row>
    <row r="13" spans="1:6" hidden="1" outlineLevel="1">
      <c r="A13" s="54" t="s">
        <v>34</v>
      </c>
      <c r="B13" s="54" t="s">
        <v>36</v>
      </c>
      <c r="C13" s="54" t="s">
        <v>37</v>
      </c>
      <c r="D13" s="54" t="s">
        <v>67</v>
      </c>
      <c r="E13" s="54" t="s">
        <v>68</v>
      </c>
      <c r="F13" s="54" t="s">
        <v>69</v>
      </c>
    </row>
    <row r="14" spans="1:6" hidden="1" outlineLevel="1">
      <c r="A14" s="54" t="s">
        <v>34</v>
      </c>
      <c r="B14" s="54" t="s">
        <v>36</v>
      </c>
      <c r="C14" s="54" t="s">
        <v>37</v>
      </c>
      <c r="D14" s="54" t="s">
        <v>70</v>
      </c>
      <c r="E14" s="54" t="s">
        <v>71</v>
      </c>
      <c r="F14" s="54" t="s">
        <v>72</v>
      </c>
    </row>
    <row r="15" spans="1:6" hidden="1" outlineLevel="1">
      <c r="A15" s="54" t="s">
        <v>34</v>
      </c>
      <c r="B15" s="54" t="s">
        <v>36</v>
      </c>
      <c r="C15" s="54" t="s">
        <v>37</v>
      </c>
      <c r="D15" s="54" t="s">
        <v>73</v>
      </c>
      <c r="E15" s="54" t="s">
        <v>74</v>
      </c>
      <c r="F15" s="54" t="s">
        <v>75</v>
      </c>
    </row>
    <row r="16" spans="1:6" hidden="1" outlineLevel="1">
      <c r="A16" s="54" t="s">
        <v>34</v>
      </c>
      <c r="B16" s="54" t="s">
        <v>36</v>
      </c>
      <c r="C16" s="54" t="s">
        <v>37</v>
      </c>
      <c r="D16" s="54" t="s">
        <v>76</v>
      </c>
      <c r="E16" s="54" t="s">
        <v>77</v>
      </c>
      <c r="F16" s="54" t="s">
        <v>78</v>
      </c>
    </row>
    <row r="17" spans="1:6" hidden="1" outlineLevel="1">
      <c r="A17" s="54" t="s">
        <v>34</v>
      </c>
      <c r="B17" s="54" t="s">
        <v>36</v>
      </c>
      <c r="C17" s="54" t="s">
        <v>37</v>
      </c>
      <c r="D17" s="54" t="s">
        <v>79</v>
      </c>
      <c r="E17" s="54" t="s">
        <v>80</v>
      </c>
      <c r="F17" s="54" t="s">
        <v>81</v>
      </c>
    </row>
    <row r="18" spans="1:6" s="53" customFormat="1" ht="13" collapsed="1">
      <c r="A18" s="52" t="s">
        <v>82</v>
      </c>
      <c r="B18" s="52" t="s">
        <v>83</v>
      </c>
      <c r="C18" s="52"/>
      <c r="D18" s="52"/>
      <c r="E18" s="52"/>
      <c r="F18" s="52"/>
    </row>
    <row r="19" spans="1:6" outlineLevel="1">
      <c r="A19" s="54" t="s">
        <v>82</v>
      </c>
      <c r="B19" s="54" t="s">
        <v>83</v>
      </c>
      <c r="C19" s="54" t="s">
        <v>84</v>
      </c>
      <c r="D19" s="54" t="s">
        <v>85</v>
      </c>
      <c r="E19" s="54" t="s">
        <v>86</v>
      </c>
      <c r="F19" s="54" t="s">
        <v>87</v>
      </c>
    </row>
    <row r="20" spans="1:6" outlineLevel="1">
      <c r="A20" s="54" t="s">
        <v>82</v>
      </c>
      <c r="B20" s="54" t="s">
        <v>83</v>
      </c>
      <c r="C20" s="54" t="s">
        <v>84</v>
      </c>
      <c r="D20" s="54" t="s">
        <v>88</v>
      </c>
      <c r="E20" s="54" t="s">
        <v>89</v>
      </c>
      <c r="F20" s="54" t="s">
        <v>90</v>
      </c>
    </row>
    <row r="21" spans="1:6" outlineLevel="1">
      <c r="A21" s="54" t="s">
        <v>82</v>
      </c>
      <c r="B21" s="54" t="s">
        <v>83</v>
      </c>
      <c r="C21" s="54" t="s">
        <v>84</v>
      </c>
      <c r="D21" s="54" t="s">
        <v>91</v>
      </c>
      <c r="E21" s="54" t="s">
        <v>92</v>
      </c>
      <c r="F21" s="54" t="s">
        <v>93</v>
      </c>
    </row>
    <row r="22" spans="1:6" outlineLevel="1">
      <c r="A22" s="54" t="s">
        <v>82</v>
      </c>
      <c r="B22" s="54" t="s">
        <v>83</v>
      </c>
      <c r="C22" s="54" t="s">
        <v>84</v>
      </c>
      <c r="D22" s="54" t="s">
        <v>94</v>
      </c>
      <c r="E22" s="54" t="s">
        <v>95</v>
      </c>
      <c r="F22" s="54" t="s">
        <v>96</v>
      </c>
    </row>
    <row r="23" spans="1:6" outlineLevel="1">
      <c r="A23" s="54" t="s">
        <v>82</v>
      </c>
      <c r="B23" s="54" t="s">
        <v>83</v>
      </c>
      <c r="C23" s="54" t="s">
        <v>84</v>
      </c>
      <c r="D23" s="54" t="s">
        <v>97</v>
      </c>
      <c r="E23" s="54" t="s">
        <v>98</v>
      </c>
      <c r="F23" s="54" t="s">
        <v>99</v>
      </c>
    </row>
    <row r="24" spans="1:6" outlineLevel="1">
      <c r="A24" s="54" t="s">
        <v>82</v>
      </c>
      <c r="B24" s="54" t="s">
        <v>83</v>
      </c>
      <c r="C24" s="54" t="s">
        <v>84</v>
      </c>
      <c r="D24" s="54" t="s">
        <v>100</v>
      </c>
      <c r="E24" s="54" t="s">
        <v>101</v>
      </c>
      <c r="F24" s="54" t="s">
        <v>102</v>
      </c>
    </row>
    <row r="25" spans="1:6" outlineLevel="1">
      <c r="A25" s="54" t="s">
        <v>82</v>
      </c>
      <c r="B25" s="54" t="s">
        <v>83</v>
      </c>
      <c r="C25" s="54" t="s">
        <v>84</v>
      </c>
      <c r="D25" s="54" t="s">
        <v>103</v>
      </c>
      <c r="E25" s="54" t="s">
        <v>104</v>
      </c>
      <c r="F25" s="54" t="s">
        <v>105</v>
      </c>
    </row>
    <row r="26" spans="1:6" outlineLevel="1">
      <c r="A26" s="54" t="s">
        <v>82</v>
      </c>
      <c r="B26" s="54" t="s">
        <v>83</v>
      </c>
      <c r="C26" s="54" t="s">
        <v>84</v>
      </c>
      <c r="D26" s="54" t="s">
        <v>106</v>
      </c>
      <c r="E26" s="54" t="s">
        <v>107</v>
      </c>
      <c r="F26" s="54" t="s">
        <v>108</v>
      </c>
    </row>
    <row r="27" spans="1:6" outlineLevel="1">
      <c r="A27" s="54" t="s">
        <v>82</v>
      </c>
      <c r="B27" s="54" t="s">
        <v>83</v>
      </c>
      <c r="C27" s="54" t="s">
        <v>84</v>
      </c>
      <c r="D27" s="54" t="s">
        <v>109</v>
      </c>
      <c r="E27" s="54" t="s">
        <v>110</v>
      </c>
      <c r="F27" s="54" t="s">
        <v>111</v>
      </c>
    </row>
    <row r="28" spans="1:6" s="53" customFormat="1" ht="13">
      <c r="A28" s="52" t="s">
        <v>112</v>
      </c>
      <c r="B28" s="52" t="s">
        <v>113</v>
      </c>
      <c r="C28" s="52"/>
      <c r="D28" s="52"/>
      <c r="E28" s="52"/>
      <c r="F28" s="52"/>
    </row>
    <row r="29" spans="1:6" outlineLevel="1">
      <c r="A29" s="54" t="s">
        <v>112</v>
      </c>
      <c r="B29" s="54" t="s">
        <v>113</v>
      </c>
      <c r="C29" s="54" t="s">
        <v>114</v>
      </c>
      <c r="D29" s="54" t="s">
        <v>115</v>
      </c>
      <c r="E29" s="54" t="s">
        <v>116</v>
      </c>
      <c r="F29" s="54" t="s">
        <v>117</v>
      </c>
    </row>
    <row r="30" spans="1:6" outlineLevel="1">
      <c r="A30" s="54" t="s">
        <v>112</v>
      </c>
      <c r="B30" s="54" t="s">
        <v>113</v>
      </c>
      <c r="C30" s="54" t="s">
        <v>114</v>
      </c>
      <c r="D30" s="54" t="s">
        <v>118</v>
      </c>
      <c r="E30" s="54" t="s">
        <v>119</v>
      </c>
      <c r="F30" s="54" t="s">
        <v>120</v>
      </c>
    </row>
    <row r="31" spans="1:6" outlineLevel="1">
      <c r="A31" s="54" t="s">
        <v>112</v>
      </c>
      <c r="B31" s="54" t="s">
        <v>113</v>
      </c>
      <c r="C31" s="54" t="s">
        <v>114</v>
      </c>
      <c r="D31" s="54" t="s">
        <v>121</v>
      </c>
      <c r="E31" s="54" t="s">
        <v>122</v>
      </c>
      <c r="F31" s="54" t="s">
        <v>123</v>
      </c>
    </row>
    <row r="32" spans="1:6" outlineLevel="1">
      <c r="A32" s="54" t="s">
        <v>112</v>
      </c>
      <c r="B32" s="54" t="s">
        <v>113</v>
      </c>
      <c r="C32" s="54" t="s">
        <v>114</v>
      </c>
      <c r="D32" s="54" t="s">
        <v>124</v>
      </c>
      <c r="E32" s="54" t="s">
        <v>125</v>
      </c>
      <c r="F32" s="54" t="s">
        <v>126</v>
      </c>
    </row>
    <row r="33" spans="1:6" outlineLevel="1">
      <c r="A33" s="54" t="s">
        <v>112</v>
      </c>
      <c r="B33" s="54" t="s">
        <v>113</v>
      </c>
      <c r="C33" s="54" t="s">
        <v>114</v>
      </c>
      <c r="D33" s="54" t="s">
        <v>127</v>
      </c>
      <c r="E33" s="54" t="s">
        <v>128</v>
      </c>
      <c r="F33" s="54" t="s">
        <v>129</v>
      </c>
    </row>
    <row r="34" spans="1:6" outlineLevel="1">
      <c r="A34" s="54" t="s">
        <v>112</v>
      </c>
      <c r="B34" s="54" t="s">
        <v>113</v>
      </c>
      <c r="C34" s="54" t="s">
        <v>114</v>
      </c>
      <c r="D34" s="54" t="s">
        <v>130</v>
      </c>
      <c r="E34" s="54" t="s">
        <v>131</v>
      </c>
      <c r="F34" s="54" t="s">
        <v>132</v>
      </c>
    </row>
    <row r="35" spans="1:6" outlineLevel="1">
      <c r="A35" s="54" t="s">
        <v>112</v>
      </c>
      <c r="B35" s="54" t="s">
        <v>113</v>
      </c>
      <c r="C35" s="54" t="s">
        <v>114</v>
      </c>
      <c r="D35" s="54" t="s">
        <v>133</v>
      </c>
      <c r="E35" s="54" t="s">
        <v>134</v>
      </c>
      <c r="F35" s="54" t="s">
        <v>135</v>
      </c>
    </row>
    <row r="36" spans="1:6" outlineLevel="1">
      <c r="A36" s="54" t="s">
        <v>112</v>
      </c>
      <c r="B36" s="54" t="s">
        <v>113</v>
      </c>
      <c r="C36" s="54" t="s">
        <v>114</v>
      </c>
      <c r="D36" s="54" t="s">
        <v>136</v>
      </c>
      <c r="E36" s="54" t="s">
        <v>137</v>
      </c>
      <c r="F36" s="54" t="s">
        <v>138</v>
      </c>
    </row>
    <row r="37" spans="1:6" outlineLevel="1">
      <c r="A37" s="54" t="s">
        <v>112</v>
      </c>
      <c r="B37" s="54" t="s">
        <v>113</v>
      </c>
      <c r="C37" s="54" t="s">
        <v>114</v>
      </c>
      <c r="D37" s="54" t="s">
        <v>139</v>
      </c>
      <c r="E37" s="54" t="s">
        <v>140</v>
      </c>
      <c r="F37" s="54" t="s">
        <v>141</v>
      </c>
    </row>
    <row r="38" spans="1:6" outlineLevel="1">
      <c r="A38" s="54" t="s">
        <v>112</v>
      </c>
      <c r="B38" s="54" t="s">
        <v>113</v>
      </c>
      <c r="C38" s="54" t="s">
        <v>114</v>
      </c>
      <c r="D38" s="54" t="s">
        <v>142</v>
      </c>
      <c r="E38" s="54" t="s">
        <v>143</v>
      </c>
      <c r="F38" s="54" t="s">
        <v>144</v>
      </c>
    </row>
    <row r="39" spans="1:6" outlineLevel="1">
      <c r="A39" s="54" t="s">
        <v>112</v>
      </c>
      <c r="B39" s="54" t="s">
        <v>113</v>
      </c>
      <c r="C39" s="54" t="s">
        <v>114</v>
      </c>
      <c r="D39" s="54" t="s">
        <v>145</v>
      </c>
      <c r="E39" s="54" t="s">
        <v>146</v>
      </c>
      <c r="F39" s="54" t="s">
        <v>147</v>
      </c>
    </row>
    <row r="40" spans="1:6" outlineLevel="1">
      <c r="A40" s="54" t="s">
        <v>112</v>
      </c>
      <c r="B40" s="54" t="s">
        <v>113</v>
      </c>
      <c r="C40" s="54" t="s">
        <v>114</v>
      </c>
      <c r="D40" s="54" t="s">
        <v>148</v>
      </c>
      <c r="E40" s="54" t="s">
        <v>149</v>
      </c>
      <c r="F40" s="54" t="s">
        <v>150</v>
      </c>
    </row>
    <row r="41" spans="1:6" outlineLevel="1">
      <c r="A41" s="54" t="s">
        <v>112</v>
      </c>
      <c r="B41" s="54" t="s">
        <v>113</v>
      </c>
      <c r="C41" s="54" t="s">
        <v>114</v>
      </c>
      <c r="D41" s="54" t="s">
        <v>151</v>
      </c>
      <c r="E41" s="54" t="s">
        <v>152</v>
      </c>
      <c r="F41" s="54" t="s">
        <v>153</v>
      </c>
    </row>
    <row r="42" spans="1:6" outlineLevel="1">
      <c r="A42" s="54" t="s">
        <v>112</v>
      </c>
      <c r="B42" s="54" t="s">
        <v>113</v>
      </c>
      <c r="C42" s="54" t="s">
        <v>114</v>
      </c>
      <c r="D42" s="54" t="s">
        <v>154</v>
      </c>
      <c r="E42" s="54" t="s">
        <v>155</v>
      </c>
      <c r="F42" s="54" t="s">
        <v>156</v>
      </c>
    </row>
    <row r="43" spans="1:6" outlineLevel="1">
      <c r="A43" s="54" t="s">
        <v>112</v>
      </c>
      <c r="B43" s="54" t="s">
        <v>113</v>
      </c>
      <c r="C43" s="54" t="s">
        <v>114</v>
      </c>
      <c r="D43" s="54" t="s">
        <v>157</v>
      </c>
      <c r="E43" s="54" t="s">
        <v>158</v>
      </c>
      <c r="F43" s="54" t="s">
        <v>159</v>
      </c>
    </row>
    <row r="44" spans="1:6" outlineLevel="1">
      <c r="A44" s="54" t="s">
        <v>112</v>
      </c>
      <c r="B44" s="54" t="s">
        <v>113</v>
      </c>
      <c r="C44" s="54" t="s">
        <v>114</v>
      </c>
      <c r="D44" s="54" t="s">
        <v>160</v>
      </c>
      <c r="E44" s="54" t="s">
        <v>161</v>
      </c>
      <c r="F44" s="54" t="s">
        <v>159</v>
      </c>
    </row>
    <row r="45" spans="1:6" outlineLevel="1">
      <c r="A45" s="54" t="s">
        <v>112</v>
      </c>
      <c r="B45" s="54" t="s">
        <v>113</v>
      </c>
      <c r="C45" s="54" t="s">
        <v>114</v>
      </c>
      <c r="D45" s="54" t="s">
        <v>162</v>
      </c>
      <c r="E45" s="54" t="s">
        <v>163</v>
      </c>
      <c r="F45" s="54" t="s">
        <v>164</v>
      </c>
    </row>
    <row r="46" spans="1:6" s="53" customFormat="1" ht="13">
      <c r="A46" s="52" t="s">
        <v>165</v>
      </c>
      <c r="B46" s="52" t="s">
        <v>166</v>
      </c>
      <c r="C46" s="52"/>
      <c r="D46" s="52"/>
      <c r="E46" s="52"/>
      <c r="F46" s="52"/>
    </row>
    <row r="47" spans="1:6" outlineLevel="1">
      <c r="A47" s="54" t="s">
        <v>165</v>
      </c>
      <c r="B47" s="54" t="s">
        <v>166</v>
      </c>
      <c r="C47" s="54" t="s">
        <v>167</v>
      </c>
      <c r="D47" s="54" t="s">
        <v>168</v>
      </c>
      <c r="E47" s="54" t="s">
        <v>169</v>
      </c>
      <c r="F47" s="54" t="s">
        <v>170</v>
      </c>
    </row>
    <row r="48" spans="1:6" outlineLevel="1">
      <c r="A48" s="54" t="s">
        <v>165</v>
      </c>
      <c r="B48" s="54" t="s">
        <v>166</v>
      </c>
      <c r="C48" s="54" t="s">
        <v>167</v>
      </c>
      <c r="D48" s="54" t="s">
        <v>171</v>
      </c>
      <c r="E48" s="54" t="s">
        <v>172</v>
      </c>
      <c r="F48" s="54" t="s">
        <v>173</v>
      </c>
    </row>
    <row r="49" spans="1:6" outlineLevel="1">
      <c r="A49" s="54" t="s">
        <v>165</v>
      </c>
      <c r="B49" s="54" t="s">
        <v>166</v>
      </c>
      <c r="C49" s="54" t="s">
        <v>167</v>
      </c>
      <c r="D49" s="54" t="s">
        <v>174</v>
      </c>
      <c r="E49" s="54" t="s">
        <v>175</v>
      </c>
      <c r="F49" s="54" t="s">
        <v>176</v>
      </c>
    </row>
    <row r="50" spans="1:6" outlineLevel="1">
      <c r="A50" s="54" t="s">
        <v>165</v>
      </c>
      <c r="B50" s="54" t="s">
        <v>166</v>
      </c>
      <c r="C50" s="54" t="s">
        <v>167</v>
      </c>
      <c r="D50" s="54" t="s">
        <v>177</v>
      </c>
      <c r="E50" s="54" t="s">
        <v>178</v>
      </c>
      <c r="F50" s="54" t="s">
        <v>179</v>
      </c>
    </row>
    <row r="51" spans="1:6" outlineLevel="1">
      <c r="A51" s="54" t="s">
        <v>165</v>
      </c>
      <c r="B51" s="54" t="s">
        <v>166</v>
      </c>
      <c r="C51" s="54" t="s">
        <v>167</v>
      </c>
      <c r="D51" s="54" t="s">
        <v>180</v>
      </c>
      <c r="E51" s="54" t="s">
        <v>181</v>
      </c>
      <c r="F51" s="54" t="s">
        <v>182</v>
      </c>
    </row>
    <row r="52" spans="1:6" outlineLevel="1">
      <c r="A52" s="54" t="s">
        <v>165</v>
      </c>
      <c r="B52" s="54" t="s">
        <v>166</v>
      </c>
      <c r="C52" s="54" t="s">
        <v>167</v>
      </c>
      <c r="D52" s="54" t="s">
        <v>183</v>
      </c>
      <c r="E52" s="54" t="s">
        <v>184</v>
      </c>
      <c r="F52" s="54" t="s">
        <v>185</v>
      </c>
    </row>
    <row r="53" spans="1:6" outlineLevel="1">
      <c r="A53" s="54" t="s">
        <v>165</v>
      </c>
      <c r="B53" s="54" t="s">
        <v>166</v>
      </c>
      <c r="C53" s="54" t="s">
        <v>167</v>
      </c>
      <c r="D53" s="54" t="s">
        <v>186</v>
      </c>
      <c r="E53" s="54" t="s">
        <v>187</v>
      </c>
      <c r="F53" s="54" t="s">
        <v>188</v>
      </c>
    </row>
    <row r="54" spans="1:6" outlineLevel="1">
      <c r="A54" s="54" t="s">
        <v>165</v>
      </c>
      <c r="B54" s="54" t="s">
        <v>166</v>
      </c>
      <c r="C54" s="54" t="s">
        <v>167</v>
      </c>
      <c r="D54" s="54" t="s">
        <v>189</v>
      </c>
      <c r="E54" s="54" t="s">
        <v>190</v>
      </c>
      <c r="F54" s="54" t="s">
        <v>191</v>
      </c>
    </row>
    <row r="55" spans="1:6" outlineLevel="1">
      <c r="A55" s="54" t="s">
        <v>165</v>
      </c>
      <c r="B55" s="54" t="s">
        <v>166</v>
      </c>
      <c r="C55" s="54" t="s">
        <v>167</v>
      </c>
      <c r="D55" s="54" t="s">
        <v>192</v>
      </c>
      <c r="E55" s="54" t="s">
        <v>193</v>
      </c>
      <c r="F55" s="54" t="s">
        <v>194</v>
      </c>
    </row>
    <row r="56" spans="1:6" s="53" customFormat="1" ht="13">
      <c r="A56" s="52" t="s">
        <v>195</v>
      </c>
      <c r="B56" s="52" t="s">
        <v>196</v>
      </c>
      <c r="C56" s="52"/>
      <c r="D56" s="52"/>
      <c r="E56" s="52"/>
      <c r="F56" s="52"/>
    </row>
    <row r="57" spans="1:6" outlineLevel="1">
      <c r="A57" s="54" t="s">
        <v>195</v>
      </c>
      <c r="B57" s="54" t="s">
        <v>196</v>
      </c>
      <c r="C57" s="54" t="s">
        <v>197</v>
      </c>
      <c r="D57" s="54" t="s">
        <v>198</v>
      </c>
      <c r="E57" s="54" t="s">
        <v>199</v>
      </c>
      <c r="F57" s="54" t="s">
        <v>200</v>
      </c>
    </row>
    <row r="58" spans="1:6" outlineLevel="1">
      <c r="A58" s="54" t="s">
        <v>195</v>
      </c>
      <c r="B58" s="54" t="s">
        <v>196</v>
      </c>
      <c r="C58" s="54" t="s">
        <v>197</v>
      </c>
      <c r="D58" s="54" t="s">
        <v>201</v>
      </c>
      <c r="E58" s="54" t="s">
        <v>202</v>
      </c>
      <c r="F58" s="54" t="s">
        <v>203</v>
      </c>
    </row>
    <row r="59" spans="1:6" outlineLevel="1">
      <c r="A59" s="54" t="s">
        <v>195</v>
      </c>
      <c r="B59" s="54" t="s">
        <v>196</v>
      </c>
      <c r="C59" s="54" t="s">
        <v>197</v>
      </c>
      <c r="D59" s="54" t="s">
        <v>204</v>
      </c>
      <c r="E59" s="54" t="s">
        <v>205</v>
      </c>
      <c r="F59" s="54" t="s">
        <v>206</v>
      </c>
    </row>
    <row r="60" spans="1:6" outlineLevel="1">
      <c r="A60" s="54" t="s">
        <v>195</v>
      </c>
      <c r="B60" s="54" t="s">
        <v>196</v>
      </c>
      <c r="C60" s="54" t="s">
        <v>197</v>
      </c>
      <c r="D60" s="54" t="s">
        <v>207</v>
      </c>
      <c r="E60" s="54" t="s">
        <v>208</v>
      </c>
      <c r="F60" s="54" t="s">
        <v>209</v>
      </c>
    </row>
    <row r="61" spans="1:6" outlineLevel="1">
      <c r="A61" s="54" t="s">
        <v>195</v>
      </c>
      <c r="B61" s="54" t="s">
        <v>196</v>
      </c>
      <c r="C61" s="54" t="s">
        <v>197</v>
      </c>
      <c r="D61" s="54" t="s">
        <v>210</v>
      </c>
      <c r="E61" s="54" t="s">
        <v>211</v>
      </c>
      <c r="F61" s="54" t="s">
        <v>212</v>
      </c>
    </row>
    <row r="62" spans="1:6" outlineLevel="1">
      <c r="A62" s="54" t="s">
        <v>195</v>
      </c>
      <c r="B62" s="54" t="s">
        <v>196</v>
      </c>
      <c r="C62" s="54" t="s">
        <v>197</v>
      </c>
      <c r="D62" s="54" t="s">
        <v>213</v>
      </c>
      <c r="E62" s="54" t="s">
        <v>214</v>
      </c>
      <c r="F62" s="54" t="s">
        <v>215</v>
      </c>
    </row>
    <row r="63" spans="1:6" outlineLevel="1">
      <c r="A63" s="54" t="s">
        <v>195</v>
      </c>
      <c r="B63" s="54" t="s">
        <v>196</v>
      </c>
      <c r="C63" s="54" t="s">
        <v>197</v>
      </c>
      <c r="D63" s="54" t="s">
        <v>216</v>
      </c>
      <c r="E63" s="54" t="s">
        <v>217</v>
      </c>
      <c r="F63" s="54" t="s">
        <v>218</v>
      </c>
    </row>
    <row r="64" spans="1:6" outlineLevel="1">
      <c r="A64" s="54" t="s">
        <v>195</v>
      </c>
      <c r="B64" s="54" t="s">
        <v>196</v>
      </c>
      <c r="C64" s="54" t="s">
        <v>197</v>
      </c>
      <c r="D64" s="54" t="s">
        <v>219</v>
      </c>
      <c r="E64" s="54" t="s">
        <v>220</v>
      </c>
      <c r="F64" s="54" t="s">
        <v>221</v>
      </c>
    </row>
    <row r="65" spans="1:6" outlineLevel="1">
      <c r="A65" s="54" t="s">
        <v>195</v>
      </c>
      <c r="B65" s="54" t="s">
        <v>196</v>
      </c>
      <c r="C65" s="54" t="s">
        <v>197</v>
      </c>
      <c r="D65" s="54" t="s">
        <v>222</v>
      </c>
      <c r="E65" s="54" t="s">
        <v>223</v>
      </c>
      <c r="F65" s="54" t="s">
        <v>224</v>
      </c>
    </row>
    <row r="66" spans="1:6" outlineLevel="1">
      <c r="A66" s="54" t="s">
        <v>195</v>
      </c>
      <c r="B66" s="54" t="s">
        <v>196</v>
      </c>
      <c r="C66" s="54" t="s">
        <v>197</v>
      </c>
      <c r="D66" s="54" t="s">
        <v>225</v>
      </c>
      <c r="E66" s="54" t="s">
        <v>226</v>
      </c>
      <c r="F66" s="54" t="s">
        <v>227</v>
      </c>
    </row>
    <row r="67" spans="1:6" outlineLevel="1">
      <c r="A67" s="54" t="s">
        <v>195</v>
      </c>
      <c r="B67" s="54" t="s">
        <v>196</v>
      </c>
      <c r="C67" s="54" t="s">
        <v>197</v>
      </c>
      <c r="D67" s="54" t="s">
        <v>228</v>
      </c>
      <c r="E67" s="54" t="s">
        <v>229</v>
      </c>
      <c r="F67" s="54" t="s">
        <v>230</v>
      </c>
    </row>
    <row r="68" spans="1:6" outlineLevel="1">
      <c r="A68" s="54" t="s">
        <v>195</v>
      </c>
      <c r="B68" s="54" t="s">
        <v>196</v>
      </c>
      <c r="C68" s="54" t="s">
        <v>197</v>
      </c>
      <c r="D68" s="54" t="s">
        <v>231</v>
      </c>
      <c r="E68" s="54" t="s">
        <v>232</v>
      </c>
      <c r="F68" s="54" t="s">
        <v>233</v>
      </c>
    </row>
    <row r="69" spans="1:6" outlineLevel="1">
      <c r="A69" s="54" t="s">
        <v>195</v>
      </c>
      <c r="B69" s="54" t="s">
        <v>196</v>
      </c>
      <c r="C69" s="54" t="s">
        <v>197</v>
      </c>
      <c r="D69" s="54" t="s">
        <v>234</v>
      </c>
      <c r="E69" s="54" t="s">
        <v>235</v>
      </c>
      <c r="F69" s="54" t="s">
        <v>236</v>
      </c>
    </row>
    <row r="70" spans="1:6" outlineLevel="1">
      <c r="A70" s="54" t="s">
        <v>195</v>
      </c>
      <c r="B70" s="54" t="s">
        <v>196</v>
      </c>
      <c r="C70" s="54" t="s">
        <v>197</v>
      </c>
      <c r="D70" s="54" t="s">
        <v>237</v>
      </c>
      <c r="E70" s="54" t="s">
        <v>238</v>
      </c>
      <c r="F70" s="54" t="s">
        <v>239</v>
      </c>
    </row>
    <row r="71" spans="1:6" outlineLevel="1">
      <c r="A71" s="54" t="s">
        <v>195</v>
      </c>
      <c r="B71" s="54" t="s">
        <v>196</v>
      </c>
      <c r="C71" s="54" t="s">
        <v>197</v>
      </c>
      <c r="D71" s="54" t="s">
        <v>240</v>
      </c>
      <c r="E71" s="54" t="s">
        <v>241</v>
      </c>
      <c r="F71" s="54" t="s">
        <v>242</v>
      </c>
    </row>
    <row r="72" spans="1:6" outlineLevel="1">
      <c r="A72" s="54" t="s">
        <v>195</v>
      </c>
      <c r="B72" s="54" t="s">
        <v>196</v>
      </c>
      <c r="C72" s="54" t="s">
        <v>197</v>
      </c>
      <c r="D72" s="54" t="s">
        <v>243</v>
      </c>
      <c r="E72" s="54" t="s">
        <v>244</v>
      </c>
      <c r="F72" s="54" t="s">
        <v>245</v>
      </c>
    </row>
    <row r="73" spans="1:6" outlineLevel="1">
      <c r="A73" s="54" t="s">
        <v>195</v>
      </c>
      <c r="B73" s="54" t="s">
        <v>196</v>
      </c>
      <c r="C73" s="54" t="s">
        <v>197</v>
      </c>
      <c r="D73" s="54" t="s">
        <v>246</v>
      </c>
      <c r="E73" s="54" t="s">
        <v>247</v>
      </c>
      <c r="F73" s="54" t="s">
        <v>248</v>
      </c>
    </row>
    <row r="74" spans="1:6" outlineLevel="1">
      <c r="A74" s="54" t="s">
        <v>195</v>
      </c>
      <c r="B74" s="54" t="s">
        <v>196</v>
      </c>
      <c r="C74" s="54" t="s">
        <v>197</v>
      </c>
      <c r="D74" s="54" t="s">
        <v>249</v>
      </c>
      <c r="E74" s="54" t="s">
        <v>250</v>
      </c>
      <c r="F74" s="54" t="s">
        <v>251</v>
      </c>
    </row>
    <row r="75" spans="1:6" outlineLevel="1">
      <c r="A75" s="54" t="s">
        <v>195</v>
      </c>
      <c r="B75" s="54" t="s">
        <v>196</v>
      </c>
      <c r="C75" s="54" t="s">
        <v>197</v>
      </c>
      <c r="D75" s="54" t="s">
        <v>252</v>
      </c>
      <c r="E75" s="54" t="s">
        <v>253</v>
      </c>
      <c r="F75" s="54" t="s">
        <v>254</v>
      </c>
    </row>
    <row r="76" spans="1:6" outlineLevel="1">
      <c r="A76" s="54" t="s">
        <v>195</v>
      </c>
      <c r="B76" s="54" t="s">
        <v>196</v>
      </c>
      <c r="C76" s="54" t="s">
        <v>197</v>
      </c>
      <c r="D76" s="54" t="s">
        <v>255</v>
      </c>
      <c r="E76" s="54" t="s">
        <v>256</v>
      </c>
      <c r="F76" s="54" t="s">
        <v>257</v>
      </c>
    </row>
    <row r="77" spans="1:6" outlineLevel="1">
      <c r="A77" s="54" t="s">
        <v>195</v>
      </c>
      <c r="B77" s="54" t="s">
        <v>196</v>
      </c>
      <c r="C77" s="54" t="s">
        <v>197</v>
      </c>
      <c r="D77" s="54" t="s">
        <v>258</v>
      </c>
      <c r="E77" s="54" t="s">
        <v>259</v>
      </c>
      <c r="F77" s="54" t="s">
        <v>260</v>
      </c>
    </row>
    <row r="78" spans="1:6" outlineLevel="1">
      <c r="A78" s="54" t="s">
        <v>195</v>
      </c>
      <c r="B78" s="54" t="s">
        <v>196</v>
      </c>
      <c r="C78" s="54" t="s">
        <v>197</v>
      </c>
      <c r="D78" s="54" t="s">
        <v>261</v>
      </c>
      <c r="E78" s="54" t="s">
        <v>262</v>
      </c>
      <c r="F78" s="54" t="s">
        <v>263</v>
      </c>
    </row>
    <row r="79" spans="1:6" outlineLevel="1">
      <c r="A79" s="54" t="s">
        <v>195</v>
      </c>
      <c r="B79" s="54" t="s">
        <v>196</v>
      </c>
      <c r="C79" s="54" t="s">
        <v>197</v>
      </c>
      <c r="D79" s="54" t="s">
        <v>264</v>
      </c>
      <c r="E79" s="54" t="s">
        <v>265</v>
      </c>
      <c r="F79" s="54" t="s">
        <v>266</v>
      </c>
    </row>
    <row r="80" spans="1:6" outlineLevel="1">
      <c r="A80" s="54" t="s">
        <v>195</v>
      </c>
      <c r="B80" s="54" t="s">
        <v>196</v>
      </c>
      <c r="C80" s="54" t="s">
        <v>197</v>
      </c>
      <c r="D80" s="54" t="s">
        <v>267</v>
      </c>
      <c r="E80" s="54" t="s">
        <v>268</v>
      </c>
      <c r="F80" s="54" t="s">
        <v>269</v>
      </c>
    </row>
    <row r="81" spans="1:6" outlineLevel="1">
      <c r="A81" s="54" t="s">
        <v>195</v>
      </c>
      <c r="B81" s="54" t="s">
        <v>196</v>
      </c>
      <c r="C81" s="54" t="s">
        <v>197</v>
      </c>
      <c r="D81" s="54" t="s">
        <v>270</v>
      </c>
      <c r="E81" s="54" t="s">
        <v>271</v>
      </c>
      <c r="F81" s="54" t="s">
        <v>272</v>
      </c>
    </row>
    <row r="82" spans="1:6" outlineLevel="1">
      <c r="A82" s="54" t="s">
        <v>195</v>
      </c>
      <c r="B82" s="54" t="s">
        <v>196</v>
      </c>
      <c r="C82" s="54" t="s">
        <v>197</v>
      </c>
      <c r="D82" s="54" t="s">
        <v>273</v>
      </c>
      <c r="E82" s="54" t="s">
        <v>274</v>
      </c>
      <c r="F82" s="54" t="s">
        <v>275</v>
      </c>
    </row>
    <row r="83" spans="1:6" s="53" customFormat="1" ht="13">
      <c r="A83" s="52" t="s">
        <v>276</v>
      </c>
      <c r="B83" s="52" t="s">
        <v>277</v>
      </c>
      <c r="C83" s="52"/>
      <c r="D83" s="52"/>
      <c r="E83" s="52"/>
      <c r="F83" s="52"/>
    </row>
    <row r="84" spans="1:6" outlineLevel="1">
      <c r="A84" s="54" t="s">
        <v>276</v>
      </c>
      <c r="B84" s="54" t="s">
        <v>277</v>
      </c>
      <c r="C84" s="54" t="s">
        <v>277</v>
      </c>
      <c r="D84" s="54" t="s">
        <v>278</v>
      </c>
      <c r="E84" s="54" t="s">
        <v>279</v>
      </c>
      <c r="F84" s="54" t="s">
        <v>280</v>
      </c>
    </row>
    <row r="85" spans="1:6" outlineLevel="1">
      <c r="A85" s="54" t="s">
        <v>276</v>
      </c>
      <c r="B85" s="54" t="s">
        <v>277</v>
      </c>
      <c r="C85" s="54" t="s">
        <v>277</v>
      </c>
      <c r="D85" s="54" t="s">
        <v>281</v>
      </c>
      <c r="E85" s="54" t="s">
        <v>282</v>
      </c>
      <c r="F85" s="54" t="s">
        <v>283</v>
      </c>
    </row>
    <row r="86" spans="1:6" outlineLevel="1">
      <c r="A86" s="54" t="s">
        <v>276</v>
      </c>
      <c r="B86" s="54" t="s">
        <v>277</v>
      </c>
      <c r="C86" s="54" t="s">
        <v>277</v>
      </c>
      <c r="D86" s="54" t="s">
        <v>284</v>
      </c>
      <c r="E86" s="54" t="s">
        <v>285</v>
      </c>
      <c r="F86" s="54" t="s">
        <v>286</v>
      </c>
    </row>
    <row r="87" spans="1:6" outlineLevel="1">
      <c r="A87" s="54" t="s">
        <v>276</v>
      </c>
      <c r="B87" s="54" t="s">
        <v>277</v>
      </c>
      <c r="C87" s="54" t="s">
        <v>277</v>
      </c>
      <c r="D87" s="54" t="s">
        <v>287</v>
      </c>
      <c r="E87" s="54" t="s">
        <v>288</v>
      </c>
      <c r="F87" s="54" t="s">
        <v>289</v>
      </c>
    </row>
    <row r="88" spans="1:6" outlineLevel="1">
      <c r="A88" s="54" t="s">
        <v>276</v>
      </c>
      <c r="B88" s="54" t="s">
        <v>277</v>
      </c>
      <c r="C88" s="54" t="s">
        <v>277</v>
      </c>
      <c r="D88" s="54" t="s">
        <v>290</v>
      </c>
      <c r="E88" s="54" t="s">
        <v>291</v>
      </c>
      <c r="F88" s="54" t="s">
        <v>292</v>
      </c>
    </row>
    <row r="89" spans="1:6" outlineLevel="1">
      <c r="A89" s="54" t="s">
        <v>276</v>
      </c>
      <c r="B89" s="54" t="s">
        <v>277</v>
      </c>
      <c r="C89" s="54" t="s">
        <v>277</v>
      </c>
      <c r="D89" s="54" t="s">
        <v>293</v>
      </c>
      <c r="E89" s="54" t="s">
        <v>294</v>
      </c>
      <c r="F89" s="54" t="s">
        <v>294</v>
      </c>
    </row>
    <row r="90" spans="1:6" outlineLevel="1">
      <c r="A90" s="54" t="s">
        <v>276</v>
      </c>
      <c r="B90" s="54" t="s">
        <v>277</v>
      </c>
      <c r="C90" s="54" t="s">
        <v>277</v>
      </c>
      <c r="D90" s="54" t="s">
        <v>295</v>
      </c>
      <c r="E90" s="54" t="s">
        <v>296</v>
      </c>
      <c r="F90" s="54" t="s">
        <v>297</v>
      </c>
    </row>
    <row r="91" spans="1:6" outlineLevel="1">
      <c r="A91" s="54" t="s">
        <v>276</v>
      </c>
      <c r="B91" s="54" t="s">
        <v>277</v>
      </c>
      <c r="C91" s="54" t="s">
        <v>277</v>
      </c>
      <c r="D91" s="54" t="s">
        <v>298</v>
      </c>
      <c r="E91" s="54" t="s">
        <v>299</v>
      </c>
      <c r="F91" s="54" t="s">
        <v>300</v>
      </c>
    </row>
    <row r="92" spans="1:6" s="53" customFormat="1" ht="13">
      <c r="A92" s="52" t="s">
        <v>301</v>
      </c>
      <c r="B92" s="52" t="s">
        <v>302</v>
      </c>
      <c r="C92" s="52"/>
      <c r="D92" s="52"/>
      <c r="E92" s="52"/>
      <c r="F92" s="52"/>
    </row>
    <row r="93" spans="1:6" outlineLevel="1">
      <c r="A93" s="54" t="s">
        <v>301</v>
      </c>
      <c r="B93" s="54" t="s">
        <v>302</v>
      </c>
      <c r="C93" s="54" t="s">
        <v>303</v>
      </c>
      <c r="D93" s="54" t="s">
        <v>304</v>
      </c>
      <c r="E93" s="54" t="s">
        <v>305</v>
      </c>
      <c r="F93" s="54" t="s">
        <v>306</v>
      </c>
    </row>
    <row r="94" spans="1:6" s="53" customFormat="1" ht="13">
      <c r="A94" s="52" t="s">
        <v>307</v>
      </c>
      <c r="B94" s="52" t="s">
        <v>308</v>
      </c>
      <c r="C94" s="52"/>
      <c r="D94" s="52"/>
      <c r="E94" s="52"/>
      <c r="F94" s="52"/>
    </row>
    <row r="95" spans="1:6" outlineLevel="1">
      <c r="A95" s="54" t="s">
        <v>307</v>
      </c>
      <c r="B95" s="54" t="s">
        <v>308</v>
      </c>
      <c r="C95" s="54" t="s">
        <v>309</v>
      </c>
      <c r="D95" s="54" t="s">
        <v>310</v>
      </c>
      <c r="E95" s="54" t="s">
        <v>311</v>
      </c>
      <c r="F95" s="54" t="s">
        <v>312</v>
      </c>
    </row>
    <row r="96" spans="1:6" outlineLevel="1">
      <c r="A96" s="54" t="s">
        <v>307</v>
      </c>
      <c r="B96" s="54" t="s">
        <v>308</v>
      </c>
      <c r="C96" s="54" t="s">
        <v>309</v>
      </c>
      <c r="D96" s="54" t="s">
        <v>313</v>
      </c>
      <c r="E96" s="54" t="s">
        <v>314</v>
      </c>
      <c r="F96" s="54" t="s">
        <v>315</v>
      </c>
    </row>
    <row r="97" spans="1:6" outlineLevel="1">
      <c r="A97" s="54" t="s">
        <v>307</v>
      </c>
      <c r="B97" s="54" t="s">
        <v>308</v>
      </c>
      <c r="C97" s="54" t="s">
        <v>309</v>
      </c>
      <c r="D97" s="54" t="s">
        <v>316</v>
      </c>
      <c r="E97" s="54" t="s">
        <v>317</v>
      </c>
      <c r="F97" s="54" t="s">
        <v>318</v>
      </c>
    </row>
    <row r="98" spans="1:6" outlineLevel="1">
      <c r="A98" s="54" t="s">
        <v>307</v>
      </c>
      <c r="B98" s="54" t="s">
        <v>308</v>
      </c>
      <c r="C98" s="54" t="s">
        <v>309</v>
      </c>
      <c r="D98" s="54" t="s">
        <v>319</v>
      </c>
      <c r="E98" s="54" t="s">
        <v>320</v>
      </c>
      <c r="F98" s="54" t="s">
        <v>321</v>
      </c>
    </row>
    <row r="99" spans="1:6" outlineLevel="1">
      <c r="A99" s="54" t="s">
        <v>307</v>
      </c>
      <c r="B99" s="54" t="s">
        <v>308</v>
      </c>
      <c r="C99" s="54" t="s">
        <v>309</v>
      </c>
      <c r="D99" s="54" t="s">
        <v>322</v>
      </c>
      <c r="E99" s="54" t="s">
        <v>323</v>
      </c>
      <c r="F99" s="54" t="s">
        <v>324</v>
      </c>
    </row>
    <row r="100" spans="1:6" outlineLevel="1">
      <c r="A100" s="54" t="s">
        <v>307</v>
      </c>
      <c r="B100" s="54" t="s">
        <v>308</v>
      </c>
      <c r="C100" s="54" t="s">
        <v>309</v>
      </c>
      <c r="D100" s="54" t="s">
        <v>325</v>
      </c>
      <c r="E100" s="54" t="s">
        <v>326</v>
      </c>
      <c r="F100" s="54" t="s">
        <v>327</v>
      </c>
    </row>
    <row r="101" spans="1:6" outlineLevel="1">
      <c r="A101" s="54" t="s">
        <v>307</v>
      </c>
      <c r="B101" s="54" t="s">
        <v>308</v>
      </c>
      <c r="C101" s="54" t="s">
        <v>309</v>
      </c>
      <c r="D101" s="54" t="s">
        <v>328</v>
      </c>
      <c r="E101" s="54" t="s">
        <v>329</v>
      </c>
      <c r="F101" s="54" t="s">
        <v>330</v>
      </c>
    </row>
    <row r="102" spans="1:6" outlineLevel="1">
      <c r="A102" s="54" t="s">
        <v>307</v>
      </c>
      <c r="B102" s="54" t="s">
        <v>308</v>
      </c>
      <c r="C102" s="54" t="s">
        <v>309</v>
      </c>
      <c r="D102" s="54" t="s">
        <v>331</v>
      </c>
      <c r="E102" s="54" t="s">
        <v>332</v>
      </c>
      <c r="F102" s="54" t="s">
        <v>333</v>
      </c>
    </row>
    <row r="103" spans="1:6" outlineLevel="1">
      <c r="A103" s="54" t="s">
        <v>307</v>
      </c>
      <c r="B103" s="54" t="s">
        <v>308</v>
      </c>
      <c r="C103" s="54" t="s">
        <v>309</v>
      </c>
      <c r="D103" s="54" t="s">
        <v>334</v>
      </c>
      <c r="E103" s="54" t="s">
        <v>335</v>
      </c>
      <c r="F103" s="54" t="s">
        <v>336</v>
      </c>
    </row>
    <row r="104" spans="1:6" outlineLevel="1">
      <c r="A104" s="54" t="s">
        <v>307</v>
      </c>
      <c r="B104" s="54" t="s">
        <v>308</v>
      </c>
      <c r="C104" s="54" t="s">
        <v>309</v>
      </c>
      <c r="D104" s="54" t="s">
        <v>337</v>
      </c>
      <c r="E104" s="54" t="s">
        <v>338</v>
      </c>
      <c r="F104" s="54" t="s">
        <v>339</v>
      </c>
    </row>
    <row r="105" spans="1:6" outlineLevel="1">
      <c r="A105" s="54" t="s">
        <v>307</v>
      </c>
      <c r="B105" s="54" t="s">
        <v>308</v>
      </c>
      <c r="C105" s="54" t="s">
        <v>309</v>
      </c>
      <c r="D105" s="54" t="s">
        <v>340</v>
      </c>
      <c r="E105" s="54" t="s">
        <v>341</v>
      </c>
      <c r="F105" s="54" t="s">
        <v>342</v>
      </c>
    </row>
    <row r="106" spans="1:6" outlineLevel="1">
      <c r="A106" s="54" t="s">
        <v>307</v>
      </c>
      <c r="B106" s="54" t="s">
        <v>308</v>
      </c>
      <c r="C106" s="54" t="s">
        <v>309</v>
      </c>
      <c r="D106" s="54" t="s">
        <v>343</v>
      </c>
      <c r="E106" s="54" t="s">
        <v>344</v>
      </c>
      <c r="F106" s="54" t="s">
        <v>345</v>
      </c>
    </row>
    <row r="107" spans="1:6" outlineLevel="1">
      <c r="A107" s="54" t="s">
        <v>307</v>
      </c>
      <c r="B107" s="54" t="s">
        <v>308</v>
      </c>
      <c r="C107" s="54" t="s">
        <v>309</v>
      </c>
      <c r="D107" s="54" t="s">
        <v>346</v>
      </c>
      <c r="E107" s="54" t="s">
        <v>347</v>
      </c>
      <c r="F107" s="54" t="s">
        <v>348</v>
      </c>
    </row>
    <row r="108" spans="1:6" outlineLevel="1">
      <c r="A108" s="54" t="s">
        <v>307</v>
      </c>
      <c r="B108" s="54" t="s">
        <v>308</v>
      </c>
      <c r="C108" s="54" t="s">
        <v>309</v>
      </c>
      <c r="D108" s="54" t="s">
        <v>349</v>
      </c>
      <c r="E108" s="54" t="s">
        <v>350</v>
      </c>
      <c r="F108" s="54" t="s">
        <v>351</v>
      </c>
    </row>
    <row r="109" spans="1:6" outlineLevel="1">
      <c r="A109" s="54" t="s">
        <v>307</v>
      </c>
      <c r="B109" s="54" t="s">
        <v>308</v>
      </c>
      <c r="C109" s="54" t="s">
        <v>309</v>
      </c>
      <c r="D109" s="54" t="s">
        <v>352</v>
      </c>
      <c r="E109" s="54" t="s">
        <v>353</v>
      </c>
      <c r="F109" s="54" t="s">
        <v>354</v>
      </c>
    </row>
    <row r="110" spans="1:6" outlineLevel="1">
      <c r="A110" s="54" t="s">
        <v>307</v>
      </c>
      <c r="B110" s="54" t="s">
        <v>308</v>
      </c>
      <c r="C110" s="54" t="s">
        <v>309</v>
      </c>
      <c r="D110" s="54" t="s">
        <v>355</v>
      </c>
      <c r="E110" s="54" t="s">
        <v>356</v>
      </c>
      <c r="F110" s="54" t="s">
        <v>357</v>
      </c>
    </row>
    <row r="111" spans="1:6" outlineLevel="1">
      <c r="A111" s="54" t="s">
        <v>307</v>
      </c>
      <c r="B111" s="54" t="s">
        <v>308</v>
      </c>
      <c r="C111" s="54" t="s">
        <v>309</v>
      </c>
      <c r="D111" s="54" t="s">
        <v>358</v>
      </c>
      <c r="E111" s="54" t="s">
        <v>359</v>
      </c>
      <c r="F111" s="54" t="s">
        <v>360</v>
      </c>
    </row>
    <row r="112" spans="1:6" outlineLevel="1">
      <c r="A112" s="54" t="s">
        <v>307</v>
      </c>
      <c r="B112" s="54" t="s">
        <v>308</v>
      </c>
      <c r="C112" s="54" t="s">
        <v>309</v>
      </c>
      <c r="D112" s="54" t="s">
        <v>361</v>
      </c>
      <c r="E112" s="54" t="s">
        <v>362</v>
      </c>
      <c r="F112" s="54" t="s">
        <v>363</v>
      </c>
    </row>
    <row r="113" spans="1:6" outlineLevel="1">
      <c r="A113" s="54" t="s">
        <v>307</v>
      </c>
      <c r="B113" s="54" t="s">
        <v>308</v>
      </c>
      <c r="C113" s="54" t="s">
        <v>309</v>
      </c>
      <c r="D113" s="54" t="s">
        <v>364</v>
      </c>
      <c r="E113" s="54" t="s">
        <v>365</v>
      </c>
      <c r="F113" s="54" t="s">
        <v>366</v>
      </c>
    </row>
    <row r="114" spans="1:6" outlineLevel="1">
      <c r="A114" s="54" t="s">
        <v>307</v>
      </c>
      <c r="B114" s="54" t="s">
        <v>308</v>
      </c>
      <c r="C114" s="54" t="s">
        <v>309</v>
      </c>
      <c r="D114" s="54" t="s">
        <v>367</v>
      </c>
      <c r="E114" s="54" t="s">
        <v>368</v>
      </c>
      <c r="F114" s="54" t="s">
        <v>369</v>
      </c>
    </row>
    <row r="115" spans="1:6" s="53" customFormat="1" ht="13">
      <c r="A115" s="52" t="s">
        <v>370</v>
      </c>
      <c r="B115" s="52" t="s">
        <v>371</v>
      </c>
      <c r="C115" s="52"/>
      <c r="D115" s="52"/>
      <c r="E115" s="52"/>
      <c r="F115" s="52"/>
    </row>
    <row r="116" spans="1:6" outlineLevel="1">
      <c r="A116" s="54" t="s">
        <v>370</v>
      </c>
      <c r="B116" s="54" t="s">
        <v>371</v>
      </c>
      <c r="C116" s="54" t="s">
        <v>372</v>
      </c>
      <c r="D116" s="54" t="s">
        <v>373</v>
      </c>
      <c r="E116" s="54" t="s">
        <v>374</v>
      </c>
      <c r="F116" s="54" t="s">
        <v>375</v>
      </c>
    </row>
    <row r="117" spans="1:6" outlineLevel="1">
      <c r="A117" s="54" t="s">
        <v>370</v>
      </c>
      <c r="B117" s="54" t="s">
        <v>371</v>
      </c>
      <c r="C117" s="54" t="s">
        <v>372</v>
      </c>
      <c r="D117" s="54" t="s">
        <v>376</v>
      </c>
      <c r="E117" s="54" t="s">
        <v>377</v>
      </c>
      <c r="F117" s="54" t="s">
        <v>378</v>
      </c>
    </row>
    <row r="118" spans="1:6" outlineLevel="1">
      <c r="A118" s="54" t="s">
        <v>370</v>
      </c>
      <c r="B118" s="54" t="s">
        <v>371</v>
      </c>
      <c r="C118" s="54" t="s">
        <v>372</v>
      </c>
      <c r="D118" s="54" t="s">
        <v>379</v>
      </c>
      <c r="E118" s="54" t="s">
        <v>380</v>
      </c>
      <c r="F118" s="54" t="s">
        <v>381</v>
      </c>
    </row>
    <row r="119" spans="1:6" outlineLevel="1">
      <c r="A119" s="54" t="s">
        <v>370</v>
      </c>
      <c r="B119" s="54" t="s">
        <v>371</v>
      </c>
      <c r="C119" s="54" t="s">
        <v>372</v>
      </c>
      <c r="D119" s="54" t="s">
        <v>382</v>
      </c>
      <c r="E119" s="54" t="s">
        <v>383</v>
      </c>
      <c r="F119" s="54" t="s">
        <v>384</v>
      </c>
    </row>
    <row r="120" spans="1:6" outlineLevel="1">
      <c r="A120" s="54" t="s">
        <v>370</v>
      </c>
      <c r="B120" s="54" t="s">
        <v>371</v>
      </c>
      <c r="C120" s="54" t="s">
        <v>372</v>
      </c>
      <c r="D120" s="54" t="s">
        <v>385</v>
      </c>
      <c r="E120" s="54" t="s">
        <v>386</v>
      </c>
      <c r="F120" s="54" t="s">
        <v>386</v>
      </c>
    </row>
    <row r="121" spans="1:6" outlineLevel="1">
      <c r="A121" s="54" t="s">
        <v>370</v>
      </c>
      <c r="B121" s="54" t="s">
        <v>371</v>
      </c>
      <c r="C121" s="54" t="s">
        <v>372</v>
      </c>
      <c r="D121" s="54" t="s">
        <v>387</v>
      </c>
      <c r="E121" s="54" t="s">
        <v>388</v>
      </c>
      <c r="F121" s="54" t="s">
        <v>389</v>
      </c>
    </row>
    <row r="122" spans="1:6" s="53" customFormat="1" ht="13">
      <c r="A122" s="52" t="s">
        <v>390</v>
      </c>
      <c r="B122" s="52" t="s">
        <v>391</v>
      </c>
      <c r="C122" s="52"/>
      <c r="D122" s="52"/>
      <c r="E122" s="52"/>
      <c r="F122" s="52"/>
    </row>
    <row r="123" spans="1:6" outlineLevel="1">
      <c r="A123" s="54" t="s">
        <v>390</v>
      </c>
      <c r="B123" s="54" t="s">
        <v>391</v>
      </c>
      <c r="C123" s="54" t="s">
        <v>392</v>
      </c>
      <c r="D123" s="54" t="s">
        <v>393</v>
      </c>
      <c r="E123" s="54" t="s">
        <v>394</v>
      </c>
      <c r="F123" s="54" t="s">
        <v>395</v>
      </c>
    </row>
    <row r="124" spans="1:6" outlineLevel="1">
      <c r="A124" s="54" t="s">
        <v>390</v>
      </c>
      <c r="B124" s="54" t="s">
        <v>391</v>
      </c>
      <c r="C124" s="54" t="s">
        <v>392</v>
      </c>
      <c r="D124" s="54" t="s">
        <v>396</v>
      </c>
      <c r="E124" s="54" t="s">
        <v>397</v>
      </c>
      <c r="F124" s="54" t="s">
        <v>398</v>
      </c>
    </row>
    <row r="125" spans="1:6" outlineLevel="1">
      <c r="A125" s="54" t="s">
        <v>390</v>
      </c>
      <c r="B125" s="54" t="s">
        <v>391</v>
      </c>
      <c r="C125" s="54" t="s">
        <v>392</v>
      </c>
      <c r="D125" s="54" t="s">
        <v>399</v>
      </c>
      <c r="E125" s="54" t="s">
        <v>400</v>
      </c>
      <c r="F125" s="54" t="s">
        <v>401</v>
      </c>
    </row>
    <row r="126" spans="1:6" outlineLevel="1">
      <c r="A126" s="54" t="s">
        <v>390</v>
      </c>
      <c r="B126" s="54" t="s">
        <v>391</v>
      </c>
      <c r="C126" s="54" t="s">
        <v>392</v>
      </c>
      <c r="D126" s="54" t="s">
        <v>402</v>
      </c>
      <c r="E126" s="54" t="s">
        <v>403</v>
      </c>
      <c r="F126" s="54" t="s">
        <v>404</v>
      </c>
    </row>
    <row r="127" spans="1:6" outlineLevel="1">
      <c r="A127" s="54" t="s">
        <v>390</v>
      </c>
      <c r="B127" s="54" t="s">
        <v>391</v>
      </c>
      <c r="C127" s="54" t="s">
        <v>392</v>
      </c>
      <c r="D127" s="54" t="s">
        <v>405</v>
      </c>
      <c r="E127" s="54" t="s">
        <v>406</v>
      </c>
      <c r="F127" s="54" t="s">
        <v>407</v>
      </c>
    </row>
    <row r="128" spans="1:6" outlineLevel="1">
      <c r="A128" s="54" t="s">
        <v>390</v>
      </c>
      <c r="B128" s="54" t="s">
        <v>391</v>
      </c>
      <c r="C128" s="54" t="s">
        <v>392</v>
      </c>
      <c r="D128" s="54" t="s">
        <v>408</v>
      </c>
      <c r="E128" s="54" t="s">
        <v>409</v>
      </c>
      <c r="F128" s="54" t="s">
        <v>410</v>
      </c>
    </row>
    <row r="129" spans="1:6" outlineLevel="1">
      <c r="A129" s="54" t="s">
        <v>390</v>
      </c>
      <c r="B129" s="54" t="s">
        <v>391</v>
      </c>
      <c r="C129" s="54" t="s">
        <v>392</v>
      </c>
      <c r="D129" s="54" t="s">
        <v>411</v>
      </c>
      <c r="E129" s="54" t="s">
        <v>412</v>
      </c>
      <c r="F129" s="54" t="s">
        <v>413</v>
      </c>
    </row>
    <row r="130" spans="1:6" outlineLevel="1">
      <c r="A130" s="54" t="s">
        <v>390</v>
      </c>
      <c r="B130" s="54" t="s">
        <v>391</v>
      </c>
      <c r="C130" s="54" t="s">
        <v>392</v>
      </c>
      <c r="D130" s="54" t="s">
        <v>414</v>
      </c>
      <c r="E130" s="54" t="s">
        <v>415</v>
      </c>
      <c r="F130" s="54" t="s">
        <v>416</v>
      </c>
    </row>
    <row r="131" spans="1:6" outlineLevel="1">
      <c r="A131" s="54" t="s">
        <v>390</v>
      </c>
      <c r="B131" s="54" t="s">
        <v>391</v>
      </c>
      <c r="C131" s="54" t="s">
        <v>392</v>
      </c>
      <c r="D131" s="54" t="s">
        <v>417</v>
      </c>
      <c r="E131" s="54" t="s">
        <v>418</v>
      </c>
      <c r="F131" s="54" t="s">
        <v>419</v>
      </c>
    </row>
    <row r="132" spans="1:6" outlineLevel="1">
      <c r="A132" s="54" t="s">
        <v>390</v>
      </c>
      <c r="B132" s="54" t="s">
        <v>391</v>
      </c>
      <c r="C132" s="54" t="s">
        <v>392</v>
      </c>
      <c r="D132" s="54" t="s">
        <v>420</v>
      </c>
      <c r="E132" s="54" t="s">
        <v>421</v>
      </c>
      <c r="F132" s="54" t="s">
        <v>422</v>
      </c>
    </row>
    <row r="133" spans="1:6" outlineLevel="1">
      <c r="A133" s="54" t="s">
        <v>390</v>
      </c>
      <c r="B133" s="54" t="s">
        <v>391</v>
      </c>
      <c r="C133" s="54" t="s">
        <v>392</v>
      </c>
      <c r="D133" s="54" t="s">
        <v>423</v>
      </c>
      <c r="E133" s="54" t="s">
        <v>424</v>
      </c>
      <c r="F133" s="54" t="s">
        <v>425</v>
      </c>
    </row>
    <row r="134" spans="1:6" outlineLevel="1">
      <c r="A134" s="54" t="s">
        <v>390</v>
      </c>
      <c r="B134" s="54" t="s">
        <v>391</v>
      </c>
      <c r="C134" s="54" t="s">
        <v>392</v>
      </c>
      <c r="D134" s="54" t="s">
        <v>426</v>
      </c>
      <c r="E134" s="54" t="s">
        <v>427</v>
      </c>
      <c r="F134" s="54" t="s">
        <v>428</v>
      </c>
    </row>
    <row r="135" spans="1:6" outlineLevel="1">
      <c r="A135" s="54" t="s">
        <v>390</v>
      </c>
      <c r="B135" s="54" t="s">
        <v>391</v>
      </c>
      <c r="C135" s="54" t="s">
        <v>392</v>
      </c>
      <c r="D135" s="54" t="s">
        <v>429</v>
      </c>
      <c r="E135" s="54" t="s">
        <v>430</v>
      </c>
      <c r="F135" s="54" t="s">
        <v>431</v>
      </c>
    </row>
    <row r="136" spans="1:6" outlineLevel="1">
      <c r="A136" s="54" t="s">
        <v>390</v>
      </c>
      <c r="B136" s="54" t="s">
        <v>391</v>
      </c>
      <c r="C136" s="54" t="s">
        <v>392</v>
      </c>
      <c r="D136" s="54" t="s">
        <v>432</v>
      </c>
      <c r="E136" s="54" t="s">
        <v>433</v>
      </c>
      <c r="F136" s="54" t="s">
        <v>434</v>
      </c>
    </row>
    <row r="137" spans="1:6" outlineLevel="1">
      <c r="A137" s="54" t="s">
        <v>390</v>
      </c>
      <c r="B137" s="54" t="s">
        <v>391</v>
      </c>
      <c r="C137" s="54" t="s">
        <v>392</v>
      </c>
      <c r="D137" s="54" t="s">
        <v>435</v>
      </c>
      <c r="E137" s="54" t="s">
        <v>436</v>
      </c>
      <c r="F137" s="54" t="s">
        <v>437</v>
      </c>
    </row>
    <row r="138" spans="1:6" outlineLevel="1">
      <c r="A138" s="54" t="s">
        <v>390</v>
      </c>
      <c r="B138" s="54" t="s">
        <v>391</v>
      </c>
      <c r="C138" s="54" t="s">
        <v>392</v>
      </c>
      <c r="D138" s="54" t="s">
        <v>438</v>
      </c>
      <c r="E138" s="54" t="s">
        <v>439</v>
      </c>
      <c r="F138" s="54" t="s">
        <v>440</v>
      </c>
    </row>
    <row r="139" spans="1:6" outlineLevel="1">
      <c r="A139" s="54" t="s">
        <v>390</v>
      </c>
      <c r="B139" s="54" t="s">
        <v>391</v>
      </c>
      <c r="C139" s="54" t="s">
        <v>392</v>
      </c>
      <c r="D139" s="54" t="s">
        <v>441</v>
      </c>
      <c r="E139" s="54" t="s">
        <v>442</v>
      </c>
      <c r="F139" s="54" t="s">
        <v>443</v>
      </c>
    </row>
    <row r="140" spans="1:6" outlineLevel="1">
      <c r="A140" s="54" t="s">
        <v>390</v>
      </c>
      <c r="B140" s="54" t="s">
        <v>391</v>
      </c>
      <c r="C140" s="54" t="s">
        <v>392</v>
      </c>
      <c r="D140" s="54" t="s">
        <v>444</v>
      </c>
      <c r="E140" s="54" t="s">
        <v>445</v>
      </c>
      <c r="F140" s="54" t="s">
        <v>446</v>
      </c>
    </row>
    <row r="141" spans="1:6" outlineLevel="1">
      <c r="A141" s="54" t="s">
        <v>390</v>
      </c>
      <c r="B141" s="54" t="s">
        <v>391</v>
      </c>
      <c r="C141" s="54" t="s">
        <v>392</v>
      </c>
      <c r="D141" s="54" t="s">
        <v>447</v>
      </c>
      <c r="E141" s="54" t="s">
        <v>448</v>
      </c>
      <c r="F141" s="54" t="s">
        <v>449</v>
      </c>
    </row>
    <row r="142" spans="1:6" outlineLevel="1">
      <c r="A142" s="54" t="s">
        <v>390</v>
      </c>
      <c r="B142" s="54" t="s">
        <v>391</v>
      </c>
      <c r="C142" s="54" t="s">
        <v>392</v>
      </c>
      <c r="D142" s="54" t="s">
        <v>450</v>
      </c>
      <c r="E142" s="54" t="s">
        <v>451</v>
      </c>
      <c r="F142" s="54" t="s">
        <v>452</v>
      </c>
    </row>
    <row r="143" spans="1:6" outlineLevel="1">
      <c r="A143" s="54" t="s">
        <v>390</v>
      </c>
      <c r="B143" s="54" t="s">
        <v>391</v>
      </c>
      <c r="C143" s="54" t="s">
        <v>392</v>
      </c>
      <c r="D143" s="54" t="s">
        <v>453</v>
      </c>
      <c r="E143" s="54" t="s">
        <v>454</v>
      </c>
      <c r="F143" s="54" t="s">
        <v>455</v>
      </c>
    </row>
    <row r="144" spans="1:6" outlineLevel="1">
      <c r="A144" s="54" t="s">
        <v>390</v>
      </c>
      <c r="B144" s="54" t="s">
        <v>391</v>
      </c>
      <c r="C144" s="54" t="s">
        <v>392</v>
      </c>
      <c r="D144" s="54" t="s">
        <v>456</v>
      </c>
      <c r="E144" s="54" t="s">
        <v>457</v>
      </c>
      <c r="F144" s="54" t="s">
        <v>458</v>
      </c>
    </row>
    <row r="145" spans="1:6" outlineLevel="1">
      <c r="A145" s="54" t="s">
        <v>390</v>
      </c>
      <c r="B145" s="54" t="s">
        <v>391</v>
      </c>
      <c r="C145" s="54" t="s">
        <v>392</v>
      </c>
      <c r="D145" s="54" t="s">
        <v>459</v>
      </c>
      <c r="E145" s="54" t="s">
        <v>460</v>
      </c>
      <c r="F145" s="54" t="s">
        <v>461</v>
      </c>
    </row>
    <row r="146" spans="1:6" outlineLevel="1">
      <c r="A146" s="54" t="s">
        <v>390</v>
      </c>
      <c r="B146" s="54" t="s">
        <v>391</v>
      </c>
      <c r="C146" s="54" t="s">
        <v>392</v>
      </c>
      <c r="D146" s="54" t="s">
        <v>462</v>
      </c>
      <c r="E146" s="54" t="s">
        <v>463</v>
      </c>
      <c r="F146" s="54" t="s">
        <v>464</v>
      </c>
    </row>
    <row r="147" spans="1:6" outlineLevel="1">
      <c r="A147" s="54" t="s">
        <v>390</v>
      </c>
      <c r="B147" s="54" t="s">
        <v>391</v>
      </c>
      <c r="C147" s="54" t="s">
        <v>392</v>
      </c>
      <c r="D147" s="54" t="s">
        <v>465</v>
      </c>
      <c r="E147" s="54" t="s">
        <v>466</v>
      </c>
      <c r="F147" s="54" t="s">
        <v>467</v>
      </c>
    </row>
    <row r="148" spans="1:6" outlineLevel="1">
      <c r="A148" s="54" t="s">
        <v>390</v>
      </c>
      <c r="B148" s="54" t="s">
        <v>391</v>
      </c>
      <c r="C148" s="54" t="s">
        <v>392</v>
      </c>
      <c r="D148" s="54" t="s">
        <v>468</v>
      </c>
      <c r="E148" s="54" t="s">
        <v>469</v>
      </c>
      <c r="F148" s="54" t="s">
        <v>470</v>
      </c>
    </row>
    <row r="149" spans="1:6" outlineLevel="1">
      <c r="A149" s="54" t="s">
        <v>390</v>
      </c>
      <c r="B149" s="54" t="s">
        <v>391</v>
      </c>
      <c r="C149" s="54" t="s">
        <v>392</v>
      </c>
      <c r="D149" s="54" t="s">
        <v>471</v>
      </c>
      <c r="E149" s="54" t="s">
        <v>472</v>
      </c>
      <c r="F149" s="54" t="s">
        <v>473</v>
      </c>
    </row>
    <row r="150" spans="1:6" outlineLevel="1">
      <c r="A150" s="54" t="s">
        <v>390</v>
      </c>
      <c r="B150" s="54" t="s">
        <v>391</v>
      </c>
      <c r="C150" s="54" t="s">
        <v>392</v>
      </c>
      <c r="D150" s="54" t="s">
        <v>474</v>
      </c>
      <c r="E150" s="54" t="s">
        <v>475</v>
      </c>
      <c r="F150" s="54" t="s">
        <v>476</v>
      </c>
    </row>
    <row r="151" spans="1:6" outlineLevel="1">
      <c r="A151" s="54" t="s">
        <v>390</v>
      </c>
      <c r="B151" s="54" t="s">
        <v>391</v>
      </c>
      <c r="C151" s="54" t="s">
        <v>392</v>
      </c>
      <c r="D151" s="54" t="s">
        <v>477</v>
      </c>
      <c r="E151" s="54" t="s">
        <v>478</v>
      </c>
      <c r="F151" s="54" t="s">
        <v>479</v>
      </c>
    </row>
    <row r="152" spans="1:6" outlineLevel="1">
      <c r="A152" s="54" t="s">
        <v>390</v>
      </c>
      <c r="B152" s="54" t="s">
        <v>391</v>
      </c>
      <c r="C152" s="54" t="s">
        <v>392</v>
      </c>
      <c r="D152" s="54" t="s">
        <v>480</v>
      </c>
      <c r="E152" s="54" t="s">
        <v>481</v>
      </c>
      <c r="F152" s="54" t="s">
        <v>482</v>
      </c>
    </row>
    <row r="153" spans="1:6" s="53" customFormat="1" ht="13">
      <c r="A153" s="52" t="s">
        <v>483</v>
      </c>
      <c r="B153" s="52" t="s">
        <v>484</v>
      </c>
      <c r="C153" s="52"/>
      <c r="D153" s="52"/>
      <c r="E153" s="52"/>
      <c r="F153" s="52"/>
    </row>
    <row r="154" spans="1:6" outlineLevel="1">
      <c r="A154" s="54" t="s">
        <v>483</v>
      </c>
      <c r="B154" s="54" t="s">
        <v>484</v>
      </c>
      <c r="C154" s="54" t="s">
        <v>485</v>
      </c>
      <c r="D154" s="54" t="s">
        <v>486</v>
      </c>
      <c r="E154" s="54" t="s">
        <v>487</v>
      </c>
      <c r="F154" s="54" t="s">
        <v>488</v>
      </c>
    </row>
    <row r="155" spans="1:6" outlineLevel="1">
      <c r="A155" s="54" t="s">
        <v>483</v>
      </c>
      <c r="B155" s="54" t="s">
        <v>484</v>
      </c>
      <c r="C155" s="54" t="s">
        <v>485</v>
      </c>
      <c r="D155" s="54" t="s">
        <v>489</v>
      </c>
      <c r="E155" s="54" t="s">
        <v>490</v>
      </c>
      <c r="F155" s="54" t="s">
        <v>491</v>
      </c>
    </row>
    <row r="156" spans="1:6" outlineLevel="1">
      <c r="A156" s="54" t="s">
        <v>483</v>
      </c>
      <c r="B156" s="54" t="s">
        <v>484</v>
      </c>
      <c r="C156" s="54" t="s">
        <v>485</v>
      </c>
      <c r="D156" s="54" t="s">
        <v>492</v>
      </c>
      <c r="E156" s="54" t="s">
        <v>493</v>
      </c>
      <c r="F156" s="54" t="s">
        <v>494</v>
      </c>
    </row>
    <row r="157" spans="1:6" outlineLevel="1">
      <c r="A157" s="54" t="s">
        <v>483</v>
      </c>
      <c r="B157" s="54" t="s">
        <v>484</v>
      </c>
      <c r="C157" s="54" t="s">
        <v>485</v>
      </c>
      <c r="D157" s="54" t="s">
        <v>495</v>
      </c>
      <c r="E157" s="54" t="s">
        <v>496</v>
      </c>
      <c r="F157" s="54" t="s">
        <v>497</v>
      </c>
    </row>
    <row r="158" spans="1:6" outlineLevel="1">
      <c r="A158" s="54" t="s">
        <v>483</v>
      </c>
      <c r="B158" s="54" t="s">
        <v>484</v>
      </c>
      <c r="C158" s="54" t="s">
        <v>485</v>
      </c>
      <c r="D158" s="54" t="s">
        <v>498</v>
      </c>
      <c r="E158" s="54" t="s">
        <v>499</v>
      </c>
      <c r="F158" s="54" t="s">
        <v>500</v>
      </c>
    </row>
    <row r="159" spans="1:6" outlineLevel="1">
      <c r="A159" s="54" t="s">
        <v>483</v>
      </c>
      <c r="B159" s="54" t="s">
        <v>484</v>
      </c>
      <c r="C159" s="54" t="s">
        <v>485</v>
      </c>
      <c r="D159" s="54" t="s">
        <v>501</v>
      </c>
      <c r="E159" s="54" t="s">
        <v>502</v>
      </c>
      <c r="F159" s="54" t="s">
        <v>503</v>
      </c>
    </row>
    <row r="160" spans="1:6" outlineLevel="1">
      <c r="A160" s="54" t="s">
        <v>483</v>
      </c>
      <c r="B160" s="54" t="s">
        <v>484</v>
      </c>
      <c r="C160" s="54" t="s">
        <v>485</v>
      </c>
      <c r="D160" s="54" t="s">
        <v>504</v>
      </c>
      <c r="E160" s="54" t="s">
        <v>505</v>
      </c>
      <c r="F160" s="54" t="s">
        <v>506</v>
      </c>
    </row>
    <row r="161" spans="1:6" outlineLevel="1">
      <c r="A161" s="54" t="s">
        <v>483</v>
      </c>
      <c r="B161" s="54" t="s">
        <v>484</v>
      </c>
      <c r="C161" s="54" t="s">
        <v>485</v>
      </c>
      <c r="D161" s="54" t="s">
        <v>507</v>
      </c>
      <c r="E161" s="54" t="s">
        <v>508</v>
      </c>
      <c r="F161" s="54" t="s">
        <v>509</v>
      </c>
    </row>
    <row r="162" spans="1:6" outlineLevel="1">
      <c r="A162" s="54" t="s">
        <v>483</v>
      </c>
      <c r="B162" s="54" t="s">
        <v>484</v>
      </c>
      <c r="C162" s="54" t="s">
        <v>485</v>
      </c>
      <c r="D162" s="54" t="s">
        <v>510</v>
      </c>
      <c r="E162" s="54" t="s">
        <v>511</v>
      </c>
      <c r="F162" s="54" t="s">
        <v>512</v>
      </c>
    </row>
    <row r="163" spans="1:6" outlineLevel="1">
      <c r="A163" s="54" t="s">
        <v>483</v>
      </c>
      <c r="B163" s="54" t="s">
        <v>484</v>
      </c>
      <c r="C163" s="54" t="s">
        <v>485</v>
      </c>
      <c r="D163" s="54" t="s">
        <v>513</v>
      </c>
      <c r="E163" s="54" t="s">
        <v>514</v>
      </c>
      <c r="F163" s="54" t="s">
        <v>515</v>
      </c>
    </row>
    <row r="164" spans="1:6" outlineLevel="1">
      <c r="A164" s="54" t="s">
        <v>483</v>
      </c>
      <c r="B164" s="54" t="s">
        <v>484</v>
      </c>
      <c r="C164" s="54" t="s">
        <v>485</v>
      </c>
      <c r="D164" s="54" t="s">
        <v>516</v>
      </c>
      <c r="E164" s="54" t="s">
        <v>517</v>
      </c>
      <c r="F164" s="54" t="s">
        <v>518</v>
      </c>
    </row>
    <row r="165" spans="1:6" outlineLevel="1">
      <c r="A165" s="54" t="s">
        <v>483</v>
      </c>
      <c r="B165" s="54" t="s">
        <v>484</v>
      </c>
      <c r="C165" s="54" t="s">
        <v>485</v>
      </c>
      <c r="D165" s="54" t="s">
        <v>519</v>
      </c>
      <c r="E165" s="54" t="s">
        <v>520</v>
      </c>
      <c r="F165" s="54" t="s">
        <v>521</v>
      </c>
    </row>
    <row r="166" spans="1:6" s="53" customFormat="1" ht="13">
      <c r="A166" s="52" t="s">
        <v>522</v>
      </c>
      <c r="B166" s="52" t="s">
        <v>523</v>
      </c>
      <c r="C166" s="52"/>
      <c r="D166" s="52"/>
      <c r="E166" s="52"/>
      <c r="F166" s="52"/>
    </row>
    <row r="167" spans="1:6" outlineLevel="1">
      <c r="A167" s="54" t="s">
        <v>522</v>
      </c>
      <c r="B167" s="54" t="s">
        <v>523</v>
      </c>
      <c r="C167" s="54" t="s">
        <v>523</v>
      </c>
      <c r="D167" s="54" t="s">
        <v>524</v>
      </c>
      <c r="E167" s="54" t="s">
        <v>525</v>
      </c>
      <c r="F167" s="54" t="s">
        <v>526</v>
      </c>
    </row>
    <row r="168" spans="1:6" outlineLevel="1">
      <c r="A168" s="54" t="s">
        <v>522</v>
      </c>
      <c r="B168" s="54" t="s">
        <v>523</v>
      </c>
      <c r="C168" s="54" t="s">
        <v>523</v>
      </c>
      <c r="D168" s="54" t="s">
        <v>527</v>
      </c>
      <c r="E168" s="54" t="s">
        <v>528</v>
      </c>
      <c r="F168" s="54" t="s">
        <v>529</v>
      </c>
    </row>
    <row r="169" spans="1:6" outlineLevel="1">
      <c r="A169" s="54" t="s">
        <v>522</v>
      </c>
      <c r="B169" s="54" t="s">
        <v>523</v>
      </c>
      <c r="C169" s="54" t="s">
        <v>523</v>
      </c>
      <c r="D169" s="54" t="s">
        <v>530</v>
      </c>
      <c r="E169" s="54" t="s">
        <v>531</v>
      </c>
      <c r="F169" s="54" t="s">
        <v>532</v>
      </c>
    </row>
    <row r="170" spans="1:6" outlineLevel="1">
      <c r="A170" s="54" t="s">
        <v>522</v>
      </c>
      <c r="B170" s="54" t="s">
        <v>523</v>
      </c>
      <c r="C170" s="54" t="s">
        <v>523</v>
      </c>
      <c r="D170" s="54" t="s">
        <v>533</v>
      </c>
      <c r="E170" s="54" t="s">
        <v>534</v>
      </c>
      <c r="F170" s="54" t="s">
        <v>535</v>
      </c>
    </row>
    <row r="171" spans="1:6" s="53" customFormat="1" ht="13">
      <c r="A171" s="52" t="s">
        <v>536</v>
      </c>
      <c r="B171" s="52" t="s">
        <v>537</v>
      </c>
      <c r="C171" s="52"/>
      <c r="D171" s="52"/>
      <c r="E171" s="52"/>
      <c r="F171" s="52"/>
    </row>
    <row r="172" spans="1:6" outlineLevel="1">
      <c r="A172" s="54" t="s">
        <v>536</v>
      </c>
      <c r="B172" s="54" t="s">
        <v>537</v>
      </c>
      <c r="C172" s="54" t="s">
        <v>537</v>
      </c>
      <c r="D172" s="54" t="s">
        <v>538</v>
      </c>
      <c r="E172" s="54" t="s">
        <v>539</v>
      </c>
      <c r="F172" s="54" t="s">
        <v>537</v>
      </c>
    </row>
    <row r="173" spans="1:6" outlineLevel="1">
      <c r="A173" s="54" t="s">
        <v>536</v>
      </c>
      <c r="B173" s="54" t="s">
        <v>537</v>
      </c>
      <c r="C173" s="54" t="s">
        <v>537</v>
      </c>
      <c r="D173" s="54" t="s">
        <v>540</v>
      </c>
      <c r="E173" s="54" t="s">
        <v>541</v>
      </c>
      <c r="F173" s="54" t="s">
        <v>542</v>
      </c>
    </row>
    <row r="174" spans="1:6" outlineLevel="1">
      <c r="A174" s="54" t="s">
        <v>536</v>
      </c>
      <c r="B174" s="54" t="s">
        <v>537</v>
      </c>
      <c r="C174" s="54" t="s">
        <v>537</v>
      </c>
      <c r="D174" s="54" t="s">
        <v>543</v>
      </c>
      <c r="E174" s="54" t="s">
        <v>544</v>
      </c>
      <c r="F174" s="54" t="s">
        <v>545</v>
      </c>
    </row>
    <row r="175" spans="1:6" outlineLevel="1">
      <c r="A175" s="54" t="s">
        <v>536</v>
      </c>
      <c r="B175" s="54" t="s">
        <v>537</v>
      </c>
      <c r="C175" s="54" t="s">
        <v>537</v>
      </c>
      <c r="D175" s="54" t="s">
        <v>546</v>
      </c>
      <c r="E175" s="54" t="s">
        <v>547</v>
      </c>
      <c r="F175" s="54" t="s">
        <v>548</v>
      </c>
    </row>
    <row r="176" spans="1:6" outlineLevel="1">
      <c r="A176" s="54" t="s">
        <v>536</v>
      </c>
      <c r="B176" s="54" t="s">
        <v>537</v>
      </c>
      <c r="C176" s="54" t="s">
        <v>537</v>
      </c>
      <c r="D176" s="54" t="s">
        <v>549</v>
      </c>
      <c r="E176" s="54" t="s">
        <v>550</v>
      </c>
      <c r="F176" s="54" t="s">
        <v>551</v>
      </c>
    </row>
    <row r="177" spans="1:6" outlineLevel="1">
      <c r="A177" s="54" t="s">
        <v>536</v>
      </c>
      <c r="B177" s="54" t="s">
        <v>537</v>
      </c>
      <c r="C177" s="54" t="s">
        <v>537</v>
      </c>
      <c r="D177" s="54" t="s">
        <v>552</v>
      </c>
      <c r="E177" s="54" t="s">
        <v>553</v>
      </c>
      <c r="F177" s="54" t="s">
        <v>554</v>
      </c>
    </row>
    <row r="178" spans="1:6" outlineLevel="1">
      <c r="A178" s="54" t="s">
        <v>536</v>
      </c>
      <c r="B178" s="54" t="s">
        <v>537</v>
      </c>
      <c r="C178" s="54" t="s">
        <v>537</v>
      </c>
      <c r="D178" s="54" t="s">
        <v>555</v>
      </c>
      <c r="E178" s="54" t="s">
        <v>556</v>
      </c>
      <c r="F178" s="54" t="s">
        <v>557</v>
      </c>
    </row>
    <row r="179" spans="1:6" outlineLevel="1">
      <c r="A179" s="54" t="s">
        <v>536</v>
      </c>
      <c r="B179" s="54" t="s">
        <v>537</v>
      </c>
      <c r="C179" s="54" t="s">
        <v>537</v>
      </c>
      <c r="D179" s="54" t="s">
        <v>558</v>
      </c>
      <c r="E179" s="54" t="s">
        <v>24</v>
      </c>
      <c r="F179" s="54" t="s">
        <v>559</v>
      </c>
    </row>
    <row r="180" spans="1:6" outlineLevel="1">
      <c r="A180" s="54" t="s">
        <v>536</v>
      </c>
      <c r="B180" s="54" t="s">
        <v>537</v>
      </c>
      <c r="C180" s="54" t="s">
        <v>537</v>
      </c>
      <c r="D180" s="54" t="s">
        <v>560</v>
      </c>
      <c r="E180" s="54" t="s">
        <v>561</v>
      </c>
      <c r="F180" s="54" t="s">
        <v>562</v>
      </c>
    </row>
    <row r="181" spans="1:6" outlineLevel="1">
      <c r="A181" s="54" t="s">
        <v>536</v>
      </c>
      <c r="B181" s="54" t="s">
        <v>537</v>
      </c>
      <c r="C181" s="54" t="s">
        <v>537</v>
      </c>
      <c r="D181" s="54" t="s">
        <v>563</v>
      </c>
      <c r="E181" s="54" t="s">
        <v>564</v>
      </c>
      <c r="F181" s="54" t="s">
        <v>565</v>
      </c>
    </row>
    <row r="182" spans="1:6" s="53" customFormat="1" ht="13">
      <c r="A182" s="52" t="s">
        <v>566</v>
      </c>
      <c r="B182" s="52" t="s">
        <v>567</v>
      </c>
      <c r="C182" s="52"/>
      <c r="D182" s="52"/>
      <c r="E182" s="52"/>
      <c r="F182" s="52"/>
    </row>
    <row r="183" spans="1:6" outlineLevel="1">
      <c r="A183" s="54" t="s">
        <v>566</v>
      </c>
      <c r="B183" s="54" t="s">
        <v>567</v>
      </c>
      <c r="C183" s="54" t="s">
        <v>568</v>
      </c>
      <c r="D183" s="54" t="s">
        <v>569</v>
      </c>
      <c r="E183" s="54" t="s">
        <v>570</v>
      </c>
      <c r="F183" s="54" t="s">
        <v>571</v>
      </c>
    </row>
    <row r="184" spans="1:6" outlineLevel="1">
      <c r="A184" s="54" t="s">
        <v>566</v>
      </c>
      <c r="B184" s="54" t="s">
        <v>567</v>
      </c>
      <c r="C184" s="54" t="s">
        <v>568</v>
      </c>
      <c r="D184" s="54" t="s">
        <v>572</v>
      </c>
      <c r="E184" s="54" t="s">
        <v>573</v>
      </c>
      <c r="F184" s="54" t="s">
        <v>574</v>
      </c>
    </row>
    <row r="185" spans="1:6" outlineLevel="1">
      <c r="A185" s="54" t="s">
        <v>566</v>
      </c>
      <c r="B185" s="54" t="s">
        <v>567</v>
      </c>
      <c r="C185" s="54" t="s">
        <v>568</v>
      </c>
      <c r="D185" s="54" t="s">
        <v>575</v>
      </c>
      <c r="E185" s="54" t="s">
        <v>576</v>
      </c>
      <c r="F185" s="54" t="s">
        <v>577</v>
      </c>
    </row>
    <row r="186" spans="1:6" s="53" customFormat="1" ht="13">
      <c r="A186" s="52" t="s">
        <v>578</v>
      </c>
      <c r="B186" s="52" t="s">
        <v>579</v>
      </c>
      <c r="C186" s="52"/>
      <c r="D186" s="52"/>
      <c r="E186" s="52"/>
      <c r="F186" s="52"/>
    </row>
    <row r="187" spans="1:6" outlineLevel="1">
      <c r="A187" s="54" t="s">
        <v>578</v>
      </c>
      <c r="B187" s="54" t="s">
        <v>579</v>
      </c>
      <c r="C187" s="54" t="s">
        <v>580</v>
      </c>
      <c r="D187" s="54" t="s">
        <v>581</v>
      </c>
      <c r="E187" s="54" t="s">
        <v>582</v>
      </c>
      <c r="F187" s="54" t="s">
        <v>583</v>
      </c>
    </row>
    <row r="188" spans="1:6" outlineLevel="1">
      <c r="A188" s="54" t="s">
        <v>578</v>
      </c>
      <c r="B188" s="54" t="s">
        <v>579</v>
      </c>
      <c r="C188" s="54" t="s">
        <v>580</v>
      </c>
      <c r="D188" s="54" t="s">
        <v>584</v>
      </c>
      <c r="E188" s="54" t="s">
        <v>585</v>
      </c>
      <c r="F188" s="54" t="s">
        <v>586</v>
      </c>
    </row>
    <row r="189" spans="1:6" outlineLevel="1">
      <c r="A189" s="54" t="s">
        <v>578</v>
      </c>
      <c r="B189" s="54" t="s">
        <v>579</v>
      </c>
      <c r="C189" s="54" t="s">
        <v>580</v>
      </c>
      <c r="D189" s="54" t="s">
        <v>587</v>
      </c>
      <c r="E189" s="54" t="s">
        <v>588</v>
      </c>
      <c r="F189" s="54" t="s">
        <v>589</v>
      </c>
    </row>
    <row r="190" spans="1:6" s="53" customFormat="1" ht="13">
      <c r="A190" s="52" t="s">
        <v>590</v>
      </c>
      <c r="B190" s="52" t="s">
        <v>591</v>
      </c>
      <c r="C190" s="52"/>
      <c r="D190" s="52"/>
      <c r="E190" s="52"/>
      <c r="F190" s="52"/>
    </row>
    <row r="191" spans="1:6" outlineLevel="1">
      <c r="A191" s="54" t="s">
        <v>590</v>
      </c>
      <c r="B191" s="54" t="s">
        <v>591</v>
      </c>
      <c r="C191" s="54" t="s">
        <v>592</v>
      </c>
      <c r="D191" s="54" t="s">
        <v>593</v>
      </c>
      <c r="E191" s="54" t="s">
        <v>594</v>
      </c>
      <c r="F191" s="54" t="s">
        <v>595</v>
      </c>
    </row>
    <row r="192" spans="1:6" outlineLevel="1">
      <c r="A192" s="54" t="s">
        <v>590</v>
      </c>
      <c r="B192" s="54" t="s">
        <v>591</v>
      </c>
      <c r="C192" s="54" t="s">
        <v>592</v>
      </c>
      <c r="D192" s="54" t="s">
        <v>596</v>
      </c>
      <c r="E192" s="54" t="s">
        <v>597</v>
      </c>
      <c r="F192" s="54" t="s">
        <v>598</v>
      </c>
    </row>
    <row r="193" spans="1:6" outlineLevel="1">
      <c r="A193" s="54" t="s">
        <v>590</v>
      </c>
      <c r="B193" s="54" t="s">
        <v>591</v>
      </c>
      <c r="C193" s="54" t="s">
        <v>592</v>
      </c>
      <c r="D193" s="54" t="s">
        <v>599</v>
      </c>
      <c r="E193" s="54" t="s">
        <v>600</v>
      </c>
      <c r="F193" s="54" t="s">
        <v>601</v>
      </c>
    </row>
    <row r="194" spans="1:6" outlineLevel="1">
      <c r="A194" s="54" t="s">
        <v>590</v>
      </c>
      <c r="B194" s="54" t="s">
        <v>591</v>
      </c>
      <c r="C194" s="54" t="s">
        <v>592</v>
      </c>
      <c r="D194" s="54" t="s">
        <v>602</v>
      </c>
      <c r="E194" s="54" t="s">
        <v>603</v>
      </c>
      <c r="F194" s="54" t="s">
        <v>604</v>
      </c>
    </row>
    <row r="195" spans="1:6" outlineLevel="1">
      <c r="A195" s="54" t="s">
        <v>590</v>
      </c>
      <c r="B195" s="54" t="s">
        <v>591</v>
      </c>
      <c r="C195" s="54" t="s">
        <v>592</v>
      </c>
      <c r="D195" s="54" t="s">
        <v>605</v>
      </c>
      <c r="E195" s="54" t="s">
        <v>606</v>
      </c>
      <c r="F195" s="54" t="s">
        <v>607</v>
      </c>
    </row>
    <row r="196" spans="1:6" outlineLevel="1">
      <c r="A196" s="54" t="s">
        <v>590</v>
      </c>
      <c r="B196" s="54" t="s">
        <v>591</v>
      </c>
      <c r="C196" s="54" t="s">
        <v>592</v>
      </c>
      <c r="D196" s="54" t="s">
        <v>608</v>
      </c>
      <c r="E196" s="54" t="s">
        <v>609</v>
      </c>
      <c r="F196" s="54" t="s">
        <v>610</v>
      </c>
    </row>
    <row r="197" spans="1:6" outlineLevel="1">
      <c r="A197" s="54" t="s">
        <v>590</v>
      </c>
      <c r="B197" s="54" t="s">
        <v>591</v>
      </c>
      <c r="C197" s="54" t="s">
        <v>592</v>
      </c>
      <c r="D197" s="54" t="s">
        <v>611</v>
      </c>
      <c r="E197" s="54" t="s">
        <v>612</v>
      </c>
      <c r="F197" s="54" t="s">
        <v>613</v>
      </c>
    </row>
    <row r="198" spans="1:6" outlineLevel="1">
      <c r="A198" s="54" t="s">
        <v>590</v>
      </c>
      <c r="B198" s="54" t="s">
        <v>591</v>
      </c>
      <c r="C198" s="54" t="s">
        <v>592</v>
      </c>
      <c r="D198" s="54" t="s">
        <v>614</v>
      </c>
      <c r="E198" s="54" t="s">
        <v>615</v>
      </c>
      <c r="F198" s="54" t="s">
        <v>616</v>
      </c>
    </row>
    <row r="199" spans="1:6" outlineLevel="1">
      <c r="A199" s="54" t="s">
        <v>590</v>
      </c>
      <c r="B199" s="54" t="s">
        <v>591</v>
      </c>
      <c r="C199" s="54" t="s">
        <v>592</v>
      </c>
      <c r="D199" s="54" t="s">
        <v>617</v>
      </c>
      <c r="E199" s="54" t="s">
        <v>618</v>
      </c>
      <c r="F199" s="54" t="s">
        <v>619</v>
      </c>
    </row>
    <row r="200" spans="1:6" outlineLevel="1">
      <c r="A200" s="54" t="s">
        <v>590</v>
      </c>
      <c r="B200" s="54" t="s">
        <v>591</v>
      </c>
      <c r="C200" s="54" t="s">
        <v>592</v>
      </c>
      <c r="D200" s="54" t="s">
        <v>620</v>
      </c>
      <c r="E200" s="54" t="s">
        <v>621</v>
      </c>
      <c r="F200" s="54" t="s">
        <v>622</v>
      </c>
    </row>
    <row r="201" spans="1:6" outlineLevel="1">
      <c r="A201" s="54" t="s">
        <v>590</v>
      </c>
      <c r="B201" s="54" t="s">
        <v>591</v>
      </c>
      <c r="C201" s="54" t="s">
        <v>592</v>
      </c>
      <c r="D201" s="54" t="s">
        <v>623</v>
      </c>
      <c r="E201" s="54" t="s">
        <v>624</v>
      </c>
      <c r="F201" s="54" t="s">
        <v>625</v>
      </c>
    </row>
    <row r="202" spans="1:6" outlineLevel="1">
      <c r="A202" s="54" t="s">
        <v>590</v>
      </c>
      <c r="B202" s="54" t="s">
        <v>591</v>
      </c>
      <c r="C202" s="54" t="s">
        <v>592</v>
      </c>
      <c r="D202" s="54" t="s">
        <v>626</v>
      </c>
      <c r="E202" s="54" t="s">
        <v>627</v>
      </c>
      <c r="F202" s="54" t="s">
        <v>628</v>
      </c>
    </row>
    <row r="203" spans="1:6" outlineLevel="1">
      <c r="A203" s="54" t="s">
        <v>590</v>
      </c>
      <c r="B203" s="54" t="s">
        <v>591</v>
      </c>
      <c r="C203" s="54" t="s">
        <v>592</v>
      </c>
      <c r="D203" s="54" t="s">
        <v>629</v>
      </c>
      <c r="E203" s="54" t="s">
        <v>630</v>
      </c>
      <c r="F203" s="54" t="s">
        <v>631</v>
      </c>
    </row>
    <row r="204" spans="1:6" outlineLevel="1">
      <c r="A204" s="54" t="s">
        <v>590</v>
      </c>
      <c r="B204" s="54" t="s">
        <v>591</v>
      </c>
      <c r="C204" s="54" t="s">
        <v>592</v>
      </c>
      <c r="D204" s="54" t="s">
        <v>632</v>
      </c>
      <c r="E204" s="54" t="s">
        <v>633</v>
      </c>
      <c r="F204" s="54" t="s">
        <v>634</v>
      </c>
    </row>
    <row r="205" spans="1:6" outlineLevel="1">
      <c r="A205" s="54" t="s">
        <v>590</v>
      </c>
      <c r="B205" s="54" t="s">
        <v>591</v>
      </c>
      <c r="C205" s="54" t="s">
        <v>592</v>
      </c>
      <c r="D205" s="54" t="s">
        <v>635</v>
      </c>
      <c r="E205" s="54" t="s">
        <v>636</v>
      </c>
      <c r="F205" s="54" t="s">
        <v>637</v>
      </c>
    </row>
    <row r="206" spans="1:6" outlineLevel="1">
      <c r="A206" s="54" t="s">
        <v>590</v>
      </c>
      <c r="B206" s="54" t="s">
        <v>591</v>
      </c>
      <c r="C206" s="54" t="s">
        <v>592</v>
      </c>
      <c r="D206" s="54" t="s">
        <v>638</v>
      </c>
      <c r="E206" s="54" t="s">
        <v>639</v>
      </c>
      <c r="F206" s="54" t="s">
        <v>640</v>
      </c>
    </row>
    <row r="207" spans="1:6" outlineLevel="1">
      <c r="A207" s="54" t="s">
        <v>590</v>
      </c>
      <c r="B207" s="54" t="s">
        <v>591</v>
      </c>
      <c r="C207" s="54" t="s">
        <v>592</v>
      </c>
      <c r="D207" s="54" t="s">
        <v>641</v>
      </c>
      <c r="E207" s="54" t="s">
        <v>642</v>
      </c>
      <c r="F207" s="54" t="s">
        <v>643</v>
      </c>
    </row>
    <row r="208" spans="1:6" outlineLevel="1">
      <c r="A208" s="54" t="s">
        <v>590</v>
      </c>
      <c r="B208" s="54" t="s">
        <v>591</v>
      </c>
      <c r="C208" s="54" t="s">
        <v>592</v>
      </c>
      <c r="D208" s="54" t="s">
        <v>644</v>
      </c>
      <c r="E208" s="54" t="s">
        <v>645</v>
      </c>
      <c r="F208" s="54" t="s">
        <v>646</v>
      </c>
    </row>
    <row r="209" spans="1:6" outlineLevel="1">
      <c r="A209" s="54" t="s">
        <v>590</v>
      </c>
      <c r="B209" s="54" t="s">
        <v>591</v>
      </c>
      <c r="C209" s="54" t="s">
        <v>592</v>
      </c>
      <c r="D209" s="54" t="s">
        <v>647</v>
      </c>
      <c r="E209" s="54" t="s">
        <v>648</v>
      </c>
      <c r="F209" s="54" t="s">
        <v>649</v>
      </c>
    </row>
    <row r="210" spans="1:6" outlineLevel="1">
      <c r="A210" s="54" t="s">
        <v>590</v>
      </c>
      <c r="B210" s="54" t="s">
        <v>591</v>
      </c>
      <c r="C210" s="54" t="s">
        <v>592</v>
      </c>
      <c r="D210" s="54" t="s">
        <v>650</v>
      </c>
      <c r="E210" s="54" t="s">
        <v>651</v>
      </c>
      <c r="F210" s="54" t="s">
        <v>652</v>
      </c>
    </row>
    <row r="211" spans="1:6" outlineLevel="1">
      <c r="A211" s="54" t="s">
        <v>590</v>
      </c>
      <c r="B211" s="54" t="s">
        <v>591</v>
      </c>
      <c r="C211" s="54" t="s">
        <v>592</v>
      </c>
      <c r="D211" s="54" t="s">
        <v>653</v>
      </c>
      <c r="E211" s="54" t="s">
        <v>654</v>
      </c>
      <c r="F211" s="54" t="s">
        <v>655</v>
      </c>
    </row>
    <row r="212" spans="1:6" outlineLevel="1">
      <c r="A212" s="54" t="s">
        <v>590</v>
      </c>
      <c r="B212" s="54" t="s">
        <v>591</v>
      </c>
      <c r="C212" s="54" t="s">
        <v>592</v>
      </c>
      <c r="D212" s="54" t="s">
        <v>656</v>
      </c>
      <c r="E212" s="54" t="s">
        <v>657</v>
      </c>
      <c r="F212" s="54" t="s">
        <v>658</v>
      </c>
    </row>
    <row r="213" spans="1:6" outlineLevel="1">
      <c r="A213" s="54" t="s">
        <v>590</v>
      </c>
      <c r="B213" s="54" t="s">
        <v>591</v>
      </c>
      <c r="C213" s="54" t="s">
        <v>592</v>
      </c>
      <c r="D213" s="54" t="s">
        <v>659</v>
      </c>
      <c r="E213" s="54" t="s">
        <v>660</v>
      </c>
      <c r="F213" s="54" t="s">
        <v>660</v>
      </c>
    </row>
    <row r="214" spans="1:6" outlineLevel="1">
      <c r="A214" s="54" t="s">
        <v>590</v>
      </c>
      <c r="B214" s="54" t="s">
        <v>591</v>
      </c>
      <c r="C214" s="54" t="s">
        <v>592</v>
      </c>
      <c r="D214" s="54" t="s">
        <v>661</v>
      </c>
      <c r="E214" s="54" t="s">
        <v>662</v>
      </c>
      <c r="F214" s="54" t="s">
        <v>663</v>
      </c>
    </row>
    <row r="215" spans="1:6" outlineLevel="1">
      <c r="A215" s="54" t="s">
        <v>590</v>
      </c>
      <c r="B215" s="54" t="s">
        <v>591</v>
      </c>
      <c r="C215" s="54" t="s">
        <v>592</v>
      </c>
      <c r="D215" s="54" t="s">
        <v>664</v>
      </c>
      <c r="E215" s="54" t="s">
        <v>665</v>
      </c>
      <c r="F215" s="54" t="s">
        <v>666</v>
      </c>
    </row>
    <row r="216" spans="1:6" outlineLevel="1">
      <c r="A216" s="54" t="s">
        <v>590</v>
      </c>
      <c r="B216" s="54" t="s">
        <v>591</v>
      </c>
      <c r="C216" s="54" t="s">
        <v>592</v>
      </c>
      <c r="D216" s="54" t="s">
        <v>667</v>
      </c>
      <c r="E216" s="54" t="s">
        <v>668</v>
      </c>
      <c r="F216" s="54" t="s">
        <v>669</v>
      </c>
    </row>
    <row r="217" spans="1:6" s="53" customFormat="1" ht="13">
      <c r="A217" s="52" t="s">
        <v>670</v>
      </c>
      <c r="B217" s="52" t="s">
        <v>671</v>
      </c>
      <c r="C217" s="52"/>
      <c r="D217" s="52"/>
      <c r="E217" s="52"/>
      <c r="F217" s="52"/>
    </row>
    <row r="218" spans="1:6" outlineLevel="1">
      <c r="A218" s="54" t="s">
        <v>670</v>
      </c>
      <c r="B218" s="54" t="s">
        <v>671</v>
      </c>
      <c r="C218" s="54" t="s">
        <v>672</v>
      </c>
      <c r="D218" s="54" t="s">
        <v>673</v>
      </c>
      <c r="E218" s="54" t="s">
        <v>674</v>
      </c>
      <c r="F218" s="54" t="s">
        <v>675</v>
      </c>
    </row>
    <row r="219" spans="1:6" outlineLevel="1">
      <c r="A219" s="54" t="s">
        <v>670</v>
      </c>
      <c r="B219" s="54" t="s">
        <v>671</v>
      </c>
      <c r="C219" s="54" t="s">
        <v>672</v>
      </c>
      <c r="D219" s="54" t="s">
        <v>676</v>
      </c>
      <c r="E219" s="54" t="s">
        <v>677</v>
      </c>
      <c r="F219" s="54" t="s">
        <v>678</v>
      </c>
    </row>
    <row r="220" spans="1:6" outlineLevel="1">
      <c r="A220" s="54" t="s">
        <v>670</v>
      </c>
      <c r="B220" s="54" t="s">
        <v>671</v>
      </c>
      <c r="C220" s="54" t="s">
        <v>672</v>
      </c>
      <c r="D220" s="54" t="s">
        <v>679</v>
      </c>
      <c r="E220" s="54" t="s">
        <v>680</v>
      </c>
      <c r="F220" s="54" t="s">
        <v>680</v>
      </c>
    </row>
    <row r="221" spans="1:6" outlineLevel="1">
      <c r="A221" s="54" t="s">
        <v>670</v>
      </c>
      <c r="B221" s="54" t="s">
        <v>671</v>
      </c>
      <c r="C221" s="54" t="s">
        <v>672</v>
      </c>
      <c r="D221" s="54" t="s">
        <v>681</v>
      </c>
      <c r="E221" s="54" t="s">
        <v>682</v>
      </c>
      <c r="F221" s="54" t="s">
        <v>683</v>
      </c>
    </row>
    <row r="222" spans="1:6" outlineLevel="1">
      <c r="A222" s="54" t="s">
        <v>670</v>
      </c>
      <c r="B222" s="54" t="s">
        <v>671</v>
      </c>
      <c r="C222" s="54" t="s">
        <v>672</v>
      </c>
      <c r="D222" s="54" t="s">
        <v>684</v>
      </c>
      <c r="E222" s="54" t="s">
        <v>685</v>
      </c>
      <c r="F222" s="54" t="s">
        <v>686</v>
      </c>
    </row>
    <row r="223" spans="1:6" outlineLevel="1">
      <c r="A223" s="54" t="s">
        <v>670</v>
      </c>
      <c r="B223" s="54" t="s">
        <v>671</v>
      </c>
      <c r="C223" s="54" t="s">
        <v>672</v>
      </c>
      <c r="D223" s="54" t="s">
        <v>687</v>
      </c>
      <c r="E223" s="54" t="s">
        <v>688</v>
      </c>
      <c r="F223" s="54" t="s">
        <v>689</v>
      </c>
    </row>
    <row r="224" spans="1:6" outlineLevel="1">
      <c r="A224" s="54" t="s">
        <v>670</v>
      </c>
      <c r="B224" s="54" t="s">
        <v>671</v>
      </c>
      <c r="C224" s="54" t="s">
        <v>672</v>
      </c>
      <c r="D224" s="54" t="s">
        <v>690</v>
      </c>
      <c r="E224" s="54" t="s">
        <v>691</v>
      </c>
      <c r="F224" s="54" t="s">
        <v>692</v>
      </c>
    </row>
    <row r="225" spans="1:6" outlineLevel="1">
      <c r="A225" s="54" t="s">
        <v>670</v>
      </c>
      <c r="B225" s="54" t="s">
        <v>671</v>
      </c>
      <c r="C225" s="54" t="s">
        <v>672</v>
      </c>
      <c r="D225" s="54" t="s">
        <v>693</v>
      </c>
      <c r="E225" s="54" t="s">
        <v>694</v>
      </c>
      <c r="F225" s="54" t="s">
        <v>695</v>
      </c>
    </row>
    <row r="226" spans="1:6" outlineLevel="1">
      <c r="A226" s="54" t="s">
        <v>670</v>
      </c>
      <c r="B226" s="54" t="s">
        <v>671</v>
      </c>
      <c r="C226" s="54" t="s">
        <v>672</v>
      </c>
      <c r="D226" s="54" t="s">
        <v>696</v>
      </c>
      <c r="E226" s="54" t="s">
        <v>697</v>
      </c>
      <c r="F226" s="54" t="s">
        <v>697</v>
      </c>
    </row>
    <row r="227" spans="1:6" outlineLevel="1">
      <c r="A227" s="54" t="s">
        <v>670</v>
      </c>
      <c r="B227" s="54" t="s">
        <v>671</v>
      </c>
      <c r="C227" s="54" t="s">
        <v>672</v>
      </c>
      <c r="D227" s="54" t="s">
        <v>698</v>
      </c>
      <c r="E227" s="54" t="s">
        <v>699</v>
      </c>
      <c r="F227" s="54" t="s">
        <v>700</v>
      </c>
    </row>
    <row r="228" spans="1:6" s="53" customFormat="1" ht="13">
      <c r="A228" s="52" t="s">
        <v>701</v>
      </c>
      <c r="B228" s="52" t="s">
        <v>702</v>
      </c>
      <c r="C228" s="52"/>
      <c r="D228" s="52"/>
      <c r="E228" s="52"/>
      <c r="F228" s="52"/>
    </row>
    <row r="229" spans="1:6" outlineLevel="1">
      <c r="A229" s="54" t="s">
        <v>701</v>
      </c>
      <c r="B229" s="54" t="s">
        <v>702</v>
      </c>
      <c r="C229" s="54" t="s">
        <v>703</v>
      </c>
      <c r="D229" s="54" t="s">
        <v>704</v>
      </c>
      <c r="E229" s="54" t="s">
        <v>705</v>
      </c>
      <c r="F229" s="54" t="s">
        <v>705</v>
      </c>
    </row>
    <row r="230" spans="1:6" outlineLevel="1">
      <c r="A230" s="54" t="s">
        <v>701</v>
      </c>
      <c r="B230" s="54" t="s">
        <v>702</v>
      </c>
      <c r="C230" s="54" t="s">
        <v>703</v>
      </c>
      <c r="D230" s="54" t="s">
        <v>706</v>
      </c>
      <c r="E230" s="54" t="s">
        <v>707</v>
      </c>
      <c r="F230" s="54" t="s">
        <v>707</v>
      </c>
    </row>
    <row r="231" spans="1:6" outlineLevel="1">
      <c r="A231" s="54" t="s">
        <v>701</v>
      </c>
      <c r="B231" s="54" t="s">
        <v>702</v>
      </c>
      <c r="C231" s="54" t="s">
        <v>703</v>
      </c>
      <c r="D231" s="54" t="s">
        <v>708</v>
      </c>
      <c r="E231" s="54" t="s">
        <v>702</v>
      </c>
      <c r="F231" s="54" t="s">
        <v>709</v>
      </c>
    </row>
    <row r="232" spans="1:6" outlineLevel="1">
      <c r="A232" s="54" t="s">
        <v>701</v>
      </c>
      <c r="B232" s="54" t="s">
        <v>702</v>
      </c>
      <c r="C232" s="54" t="s">
        <v>703</v>
      </c>
      <c r="D232" s="54" t="s">
        <v>710</v>
      </c>
      <c r="E232" s="54" t="s">
        <v>711</v>
      </c>
      <c r="F232" s="54" t="s">
        <v>712</v>
      </c>
    </row>
    <row r="233" spans="1:6" outlineLevel="1">
      <c r="A233" s="54" t="s">
        <v>701</v>
      </c>
      <c r="B233" s="54" t="s">
        <v>702</v>
      </c>
      <c r="C233" s="54" t="s">
        <v>703</v>
      </c>
      <c r="D233" s="54" t="s">
        <v>713</v>
      </c>
      <c r="E233" s="54" t="s">
        <v>714</v>
      </c>
      <c r="F233" s="54" t="s">
        <v>715</v>
      </c>
    </row>
    <row r="234" spans="1:6" s="53" customFormat="1" ht="13">
      <c r="A234" s="52" t="s">
        <v>716</v>
      </c>
      <c r="B234" s="52" t="s">
        <v>717</v>
      </c>
      <c r="C234" s="52"/>
      <c r="D234" s="52"/>
      <c r="E234" s="52"/>
      <c r="F234" s="52"/>
    </row>
    <row r="235" spans="1:6" outlineLevel="1">
      <c r="A235" s="54" t="s">
        <v>716</v>
      </c>
      <c r="B235" s="54" t="s">
        <v>717</v>
      </c>
      <c r="C235" s="54" t="s">
        <v>718</v>
      </c>
      <c r="D235" s="54" t="s">
        <v>719</v>
      </c>
      <c r="E235" s="54" t="s">
        <v>720</v>
      </c>
      <c r="F235" s="54" t="s">
        <v>721</v>
      </c>
    </row>
    <row r="236" spans="1:6" outlineLevel="1">
      <c r="A236" s="54" t="s">
        <v>716</v>
      </c>
      <c r="B236" s="54" t="s">
        <v>717</v>
      </c>
      <c r="C236" s="54" t="s">
        <v>718</v>
      </c>
      <c r="D236" s="54" t="s">
        <v>722</v>
      </c>
      <c r="E236" s="54" t="s">
        <v>723</v>
      </c>
      <c r="F236" s="54" t="s">
        <v>724</v>
      </c>
    </row>
    <row r="237" spans="1:6" outlineLevel="1">
      <c r="A237" s="54" t="s">
        <v>716</v>
      </c>
      <c r="B237" s="54" t="s">
        <v>717</v>
      </c>
      <c r="C237" s="54" t="s">
        <v>718</v>
      </c>
      <c r="D237" s="54" t="s">
        <v>725</v>
      </c>
      <c r="E237" s="54" t="s">
        <v>726</v>
      </c>
      <c r="F237" s="54" t="s">
        <v>727</v>
      </c>
    </row>
    <row r="238" spans="1:6" outlineLevel="1">
      <c r="A238" s="54" t="s">
        <v>728</v>
      </c>
      <c r="B238" s="54" t="s">
        <v>729</v>
      </c>
      <c r="C238" s="54" t="s">
        <v>730</v>
      </c>
      <c r="D238" s="54" t="s">
        <v>731</v>
      </c>
      <c r="E238" s="54" t="s">
        <v>732</v>
      </c>
      <c r="F238" s="54" t="s">
        <v>733</v>
      </c>
    </row>
    <row r="239" spans="1:6" outlineLevel="1">
      <c r="A239" s="54" t="s">
        <v>728</v>
      </c>
      <c r="B239" s="54" t="s">
        <v>729</v>
      </c>
      <c r="C239" s="54" t="s">
        <v>730</v>
      </c>
      <c r="D239" s="54" t="s">
        <v>734</v>
      </c>
      <c r="E239" s="54" t="s">
        <v>735</v>
      </c>
      <c r="F239" s="54" t="s">
        <v>736</v>
      </c>
    </row>
    <row r="240" spans="1:6" outlineLevel="1">
      <c r="A240" s="54" t="s">
        <v>728</v>
      </c>
      <c r="B240" s="54" t="s">
        <v>729</v>
      </c>
      <c r="C240" s="54" t="s">
        <v>730</v>
      </c>
      <c r="D240" s="54" t="s">
        <v>737</v>
      </c>
      <c r="E240" s="54" t="s">
        <v>738</v>
      </c>
      <c r="F240" s="54" t="s">
        <v>739</v>
      </c>
    </row>
    <row r="241" spans="1:6" outlineLevel="1">
      <c r="A241" s="54" t="s">
        <v>728</v>
      </c>
      <c r="B241" s="54" t="s">
        <v>729</v>
      </c>
      <c r="C241" s="54" t="s">
        <v>730</v>
      </c>
      <c r="D241" s="54" t="s">
        <v>740</v>
      </c>
      <c r="E241" s="54" t="s">
        <v>741</v>
      </c>
      <c r="F241" s="54" t="s">
        <v>742</v>
      </c>
    </row>
    <row r="242" spans="1:6" outlineLevel="1">
      <c r="A242" s="54" t="s">
        <v>728</v>
      </c>
      <c r="B242" s="54" t="s">
        <v>729</v>
      </c>
      <c r="C242" s="54" t="s">
        <v>730</v>
      </c>
      <c r="D242" s="54" t="s">
        <v>743</v>
      </c>
      <c r="E242" s="54" t="s">
        <v>744</v>
      </c>
      <c r="F242" s="54" t="s">
        <v>745</v>
      </c>
    </row>
    <row r="243" spans="1:6" s="53" customFormat="1" ht="13">
      <c r="A243" s="52" t="s">
        <v>746</v>
      </c>
      <c r="B243" s="52" t="s">
        <v>747</v>
      </c>
      <c r="C243" s="52"/>
      <c r="D243" s="52"/>
      <c r="E243" s="52"/>
      <c r="F243" s="52"/>
    </row>
    <row r="244" spans="1:6" outlineLevel="1">
      <c r="A244" s="54" t="s">
        <v>746</v>
      </c>
      <c r="B244" s="54" t="s">
        <v>747</v>
      </c>
      <c r="C244" s="54" t="s">
        <v>748</v>
      </c>
      <c r="D244" s="54" t="s">
        <v>749</v>
      </c>
      <c r="E244" s="54" t="s">
        <v>750</v>
      </c>
      <c r="F244" s="54" t="s">
        <v>751</v>
      </c>
    </row>
    <row r="245" spans="1:6" outlineLevel="1">
      <c r="A245" s="54" t="s">
        <v>746</v>
      </c>
      <c r="B245" s="54" t="s">
        <v>747</v>
      </c>
      <c r="C245" s="54" t="s">
        <v>748</v>
      </c>
      <c r="D245" s="54" t="s">
        <v>752</v>
      </c>
      <c r="E245" s="54" t="s">
        <v>753</v>
      </c>
      <c r="F245" s="54" t="s">
        <v>754</v>
      </c>
    </row>
    <row r="246" spans="1:6" outlineLevel="1">
      <c r="A246" s="54" t="s">
        <v>746</v>
      </c>
      <c r="B246" s="54" t="s">
        <v>747</v>
      </c>
      <c r="C246" s="54" t="s">
        <v>748</v>
      </c>
      <c r="D246" s="54" t="s">
        <v>755</v>
      </c>
      <c r="E246" s="54" t="s">
        <v>756</v>
      </c>
      <c r="F246" s="54" t="s">
        <v>757</v>
      </c>
    </row>
    <row r="247" spans="1:6" outlineLevel="1">
      <c r="A247" s="54" t="s">
        <v>746</v>
      </c>
      <c r="B247" s="54" t="s">
        <v>747</v>
      </c>
      <c r="C247" s="54" t="s">
        <v>748</v>
      </c>
      <c r="D247" s="54" t="s">
        <v>758</v>
      </c>
      <c r="E247" s="54" t="s">
        <v>759</v>
      </c>
      <c r="F247" s="54" t="s">
        <v>760</v>
      </c>
    </row>
    <row r="248" spans="1:6" s="53" customFormat="1" ht="13">
      <c r="A248" s="52" t="s">
        <v>761</v>
      </c>
      <c r="B248" s="52" t="s">
        <v>762</v>
      </c>
      <c r="C248" s="52"/>
      <c r="D248" s="52"/>
      <c r="E248" s="52"/>
      <c r="F248" s="52"/>
    </row>
    <row r="249" spans="1:6" outlineLevel="1">
      <c r="A249" s="54" t="s">
        <v>761</v>
      </c>
      <c r="B249" s="54" t="s">
        <v>762</v>
      </c>
      <c r="C249" s="54" t="s">
        <v>763</v>
      </c>
      <c r="D249" s="54" t="s">
        <v>764</v>
      </c>
      <c r="E249" s="54" t="s">
        <v>765</v>
      </c>
      <c r="F249" s="54" t="s">
        <v>766</v>
      </c>
    </row>
    <row r="250" spans="1:6" outlineLevel="1">
      <c r="A250" s="54" t="s">
        <v>761</v>
      </c>
      <c r="B250" s="54" t="s">
        <v>762</v>
      </c>
      <c r="C250" s="54" t="s">
        <v>763</v>
      </c>
      <c r="D250" s="54" t="s">
        <v>767</v>
      </c>
      <c r="E250" s="54" t="s">
        <v>768</v>
      </c>
      <c r="F250" s="54" t="s">
        <v>769</v>
      </c>
    </row>
    <row r="251" spans="1:6" s="53" customFormat="1" ht="13">
      <c r="A251" s="52" t="s">
        <v>770</v>
      </c>
      <c r="B251" s="52" t="s">
        <v>771</v>
      </c>
      <c r="C251" s="52"/>
      <c r="D251" s="52"/>
      <c r="E251" s="52"/>
      <c r="F251" s="52"/>
    </row>
    <row r="252" spans="1:6" outlineLevel="1">
      <c r="A252" s="54" t="s">
        <v>770</v>
      </c>
      <c r="B252" s="54" t="s">
        <v>771</v>
      </c>
      <c r="C252" s="54" t="s">
        <v>772</v>
      </c>
      <c r="D252" s="54" t="s">
        <v>773</v>
      </c>
      <c r="E252" s="54" t="s">
        <v>774</v>
      </c>
      <c r="F252" s="54" t="s">
        <v>775</v>
      </c>
    </row>
    <row r="253" spans="1:6" outlineLevel="1">
      <c r="A253" s="54" t="s">
        <v>770</v>
      </c>
      <c r="B253" s="54" t="s">
        <v>771</v>
      </c>
      <c r="C253" s="54" t="s">
        <v>772</v>
      </c>
      <c r="D253" s="54" t="s">
        <v>776</v>
      </c>
      <c r="E253" s="54" t="s">
        <v>777</v>
      </c>
      <c r="F253" s="54" t="s">
        <v>777</v>
      </c>
    </row>
    <row r="254" spans="1:6" outlineLevel="1">
      <c r="A254" s="54" t="s">
        <v>770</v>
      </c>
      <c r="B254" s="54" t="s">
        <v>771</v>
      </c>
      <c r="C254" s="54" t="s">
        <v>772</v>
      </c>
      <c r="D254" s="54" t="s">
        <v>778</v>
      </c>
      <c r="E254" s="54" t="s">
        <v>779</v>
      </c>
      <c r="F254" s="54" t="s">
        <v>780</v>
      </c>
    </row>
    <row r="255" spans="1:6" outlineLevel="1">
      <c r="A255" s="54" t="s">
        <v>770</v>
      </c>
      <c r="B255" s="54" t="s">
        <v>771</v>
      </c>
      <c r="C255" s="54" t="s">
        <v>772</v>
      </c>
      <c r="D255" s="54" t="s">
        <v>781</v>
      </c>
      <c r="E255" s="54" t="s">
        <v>782</v>
      </c>
      <c r="F255" s="54" t="s">
        <v>782</v>
      </c>
    </row>
    <row r="256" spans="1:6" outlineLevel="1">
      <c r="A256" s="54" t="s">
        <v>770</v>
      </c>
      <c r="B256" s="54" t="s">
        <v>771</v>
      </c>
      <c r="C256" s="54" t="s">
        <v>772</v>
      </c>
      <c r="D256" s="54" t="s">
        <v>783</v>
      </c>
      <c r="E256" s="54" t="s">
        <v>784</v>
      </c>
      <c r="F256" s="54" t="s">
        <v>785</v>
      </c>
    </row>
    <row r="257" spans="1:9" outlineLevel="1">
      <c r="A257" s="54" t="s">
        <v>770</v>
      </c>
      <c r="B257" s="54" t="s">
        <v>771</v>
      </c>
      <c r="C257" s="54" t="s">
        <v>772</v>
      </c>
      <c r="D257" s="54" t="s">
        <v>786</v>
      </c>
      <c r="E257" s="54" t="s">
        <v>787</v>
      </c>
      <c r="F257" s="54" t="s">
        <v>788</v>
      </c>
    </row>
    <row r="258" spans="1:9" s="53" customFormat="1" ht="13">
      <c r="A258" s="52" t="s">
        <v>789</v>
      </c>
      <c r="B258" s="52" t="s">
        <v>790</v>
      </c>
      <c r="C258" s="52"/>
      <c r="D258" s="52"/>
      <c r="E258" s="52"/>
      <c r="F258" s="52"/>
    </row>
    <row r="259" spans="1:9" outlineLevel="1">
      <c r="A259" s="54" t="s">
        <v>789</v>
      </c>
      <c r="B259" s="54" t="s">
        <v>790</v>
      </c>
      <c r="C259" s="54" t="s">
        <v>791</v>
      </c>
      <c r="D259" s="54" t="s">
        <v>792</v>
      </c>
      <c r="E259" s="54" t="s">
        <v>793</v>
      </c>
      <c r="F259" s="54" t="s">
        <v>794</v>
      </c>
    </row>
    <row r="260" spans="1:9" outlineLevel="1">
      <c r="A260" s="54" t="s">
        <v>789</v>
      </c>
      <c r="B260" s="54" t="s">
        <v>790</v>
      </c>
      <c r="C260" s="54" t="s">
        <v>791</v>
      </c>
      <c r="D260" s="54" t="s">
        <v>795</v>
      </c>
      <c r="E260" s="54" t="s">
        <v>796</v>
      </c>
      <c r="F260" s="54" t="s">
        <v>797</v>
      </c>
    </row>
    <row r="261" spans="1:9" outlineLevel="1">
      <c r="A261" s="54" t="s">
        <v>789</v>
      </c>
      <c r="B261" s="54" t="s">
        <v>790</v>
      </c>
      <c r="C261" s="54" t="s">
        <v>791</v>
      </c>
      <c r="D261" s="54" t="s">
        <v>798</v>
      </c>
      <c r="E261" s="54" t="s">
        <v>799</v>
      </c>
      <c r="F261" s="54" t="s">
        <v>800</v>
      </c>
    </row>
    <row r="262" spans="1:9" outlineLevel="1">
      <c r="A262" s="54" t="s">
        <v>789</v>
      </c>
      <c r="B262" s="54" t="s">
        <v>790</v>
      </c>
      <c r="C262" s="54" t="s">
        <v>791</v>
      </c>
      <c r="D262" s="54" t="s">
        <v>801</v>
      </c>
      <c r="E262" s="54" t="s">
        <v>802</v>
      </c>
      <c r="F262" s="54" t="s">
        <v>803</v>
      </c>
    </row>
    <row r="263" spans="1:9" outlineLevel="1">
      <c r="A263" s="54" t="s">
        <v>789</v>
      </c>
      <c r="B263" s="54" t="s">
        <v>790</v>
      </c>
      <c r="C263" s="54" t="s">
        <v>791</v>
      </c>
      <c r="D263" s="54" t="s">
        <v>804</v>
      </c>
      <c r="E263" s="54" t="s">
        <v>805</v>
      </c>
      <c r="F263" s="54" t="s">
        <v>806</v>
      </c>
    </row>
    <row r="264" spans="1:9" outlineLevel="1">
      <c r="A264" s="54" t="s">
        <v>789</v>
      </c>
      <c r="B264" s="54" t="s">
        <v>790</v>
      </c>
      <c r="C264" s="54" t="s">
        <v>791</v>
      </c>
      <c r="D264" s="54" t="s">
        <v>807</v>
      </c>
      <c r="E264" s="54" t="s">
        <v>808</v>
      </c>
      <c r="F264" s="54" t="s">
        <v>794</v>
      </c>
    </row>
    <row r="265" spans="1:9" s="53" customFormat="1">
      <c r="A265" s="52" t="s">
        <v>809</v>
      </c>
      <c r="B265" s="52" t="s">
        <v>810</v>
      </c>
      <c r="C265" s="52"/>
      <c r="D265" s="52"/>
      <c r="E265" s="52"/>
      <c r="F265" s="52"/>
      <c r="I265" s="51"/>
    </row>
    <row r="266" spans="1:9" outlineLevel="1">
      <c r="A266" s="54" t="s">
        <v>809</v>
      </c>
      <c r="B266" s="54" t="s">
        <v>810</v>
      </c>
      <c r="C266" s="54" t="s">
        <v>811</v>
      </c>
      <c r="D266" s="54" t="s">
        <v>812</v>
      </c>
      <c r="E266" s="54" t="s">
        <v>813</v>
      </c>
      <c r="F266" s="54" t="s">
        <v>814</v>
      </c>
    </row>
    <row r="267" spans="1:9" outlineLevel="1">
      <c r="A267" s="54" t="s">
        <v>809</v>
      </c>
      <c r="B267" s="54" t="s">
        <v>810</v>
      </c>
      <c r="C267" s="54" t="s">
        <v>811</v>
      </c>
      <c r="D267" s="54" t="s">
        <v>815</v>
      </c>
      <c r="E267" s="54" t="s">
        <v>816</v>
      </c>
      <c r="F267" s="54" t="s">
        <v>817</v>
      </c>
    </row>
    <row r="268" spans="1:9" outlineLevel="1">
      <c r="A268" s="54" t="s">
        <v>809</v>
      </c>
      <c r="B268" s="54" t="s">
        <v>810</v>
      </c>
      <c r="C268" s="54" t="s">
        <v>811</v>
      </c>
      <c r="D268" s="54" t="s">
        <v>818</v>
      </c>
      <c r="E268" s="54" t="s">
        <v>819</v>
      </c>
      <c r="F268" s="54" t="s">
        <v>820</v>
      </c>
    </row>
    <row r="269" spans="1:9" outlineLevel="1">
      <c r="A269" s="54" t="s">
        <v>809</v>
      </c>
      <c r="B269" s="54" t="s">
        <v>810</v>
      </c>
      <c r="C269" s="54" t="s">
        <v>811</v>
      </c>
      <c r="D269" s="54" t="s">
        <v>821</v>
      </c>
      <c r="E269" s="54" t="s">
        <v>822</v>
      </c>
      <c r="F269" s="54" t="s">
        <v>823</v>
      </c>
    </row>
    <row r="270" spans="1:9" outlineLevel="1">
      <c r="A270" s="54" t="s">
        <v>809</v>
      </c>
      <c r="B270" s="54" t="s">
        <v>810</v>
      </c>
      <c r="C270" s="54" t="s">
        <v>811</v>
      </c>
      <c r="D270" s="54" t="s">
        <v>824</v>
      </c>
      <c r="E270" s="54" t="s">
        <v>825</v>
      </c>
      <c r="F270" s="54" t="s">
        <v>826</v>
      </c>
    </row>
    <row r="271" spans="1:9" outlineLevel="1">
      <c r="A271" s="54" t="s">
        <v>809</v>
      </c>
      <c r="B271" s="54" t="s">
        <v>810</v>
      </c>
      <c r="C271" s="54" t="s">
        <v>811</v>
      </c>
      <c r="D271" s="54" t="s">
        <v>827</v>
      </c>
      <c r="E271" s="54" t="s">
        <v>828</v>
      </c>
      <c r="F271" s="54" t="s">
        <v>829</v>
      </c>
    </row>
    <row r="272" spans="1:9" outlineLevel="1">
      <c r="A272" s="54" t="s">
        <v>809</v>
      </c>
      <c r="B272" s="54" t="s">
        <v>810</v>
      </c>
      <c r="C272" s="54" t="s">
        <v>811</v>
      </c>
      <c r="D272" s="54" t="s">
        <v>830</v>
      </c>
      <c r="E272" s="54" t="s">
        <v>831</v>
      </c>
      <c r="F272" s="54" t="s">
        <v>832</v>
      </c>
    </row>
    <row r="273" spans="1:6" outlineLevel="1">
      <c r="A273" s="54" t="s">
        <v>809</v>
      </c>
      <c r="B273" s="54" t="s">
        <v>810</v>
      </c>
      <c r="C273" s="54" t="s">
        <v>811</v>
      </c>
      <c r="D273" s="54" t="s">
        <v>833</v>
      </c>
      <c r="E273" s="54" t="s">
        <v>834</v>
      </c>
      <c r="F273" s="54" t="s">
        <v>835</v>
      </c>
    </row>
    <row r="274" spans="1:6" s="53" customFormat="1" ht="13">
      <c r="A274" s="52" t="s">
        <v>836</v>
      </c>
      <c r="B274" s="52" t="s">
        <v>837</v>
      </c>
      <c r="C274" s="52"/>
      <c r="D274" s="52"/>
      <c r="E274" s="52"/>
      <c r="F274" s="52"/>
    </row>
    <row r="275" spans="1:6" outlineLevel="1">
      <c r="A275" s="54" t="s">
        <v>836</v>
      </c>
      <c r="B275" s="54" t="s">
        <v>837</v>
      </c>
      <c r="C275" s="54" t="s">
        <v>838</v>
      </c>
      <c r="D275" s="54" t="s">
        <v>839</v>
      </c>
      <c r="E275" s="54" t="s">
        <v>840</v>
      </c>
      <c r="F275" s="54" t="s">
        <v>841</v>
      </c>
    </row>
    <row r="276" spans="1:6" outlineLevel="1">
      <c r="A276" s="54" t="s">
        <v>836</v>
      </c>
      <c r="B276" s="54" t="s">
        <v>837</v>
      </c>
      <c r="C276" s="54" t="s">
        <v>838</v>
      </c>
      <c r="D276" s="54" t="s">
        <v>842</v>
      </c>
      <c r="E276" s="54" t="s">
        <v>843</v>
      </c>
      <c r="F276" s="54" t="s">
        <v>844</v>
      </c>
    </row>
    <row r="277" spans="1:6" outlineLevel="1">
      <c r="A277" s="54" t="s">
        <v>836</v>
      </c>
      <c r="B277" s="54" t="s">
        <v>837</v>
      </c>
      <c r="C277" s="54" t="s">
        <v>838</v>
      </c>
      <c r="D277" s="54" t="s">
        <v>845</v>
      </c>
      <c r="E277" s="54" t="s">
        <v>846</v>
      </c>
      <c r="F277" s="54" t="s">
        <v>847</v>
      </c>
    </row>
    <row r="278" spans="1:6" outlineLevel="1">
      <c r="A278" s="54" t="s">
        <v>836</v>
      </c>
      <c r="B278" s="54" t="s">
        <v>837</v>
      </c>
      <c r="C278" s="54" t="s">
        <v>838</v>
      </c>
      <c r="D278" s="54" t="s">
        <v>848</v>
      </c>
      <c r="E278" s="54" t="s">
        <v>849</v>
      </c>
      <c r="F278" s="54" t="s">
        <v>850</v>
      </c>
    </row>
    <row r="279" spans="1:6" outlineLevel="1">
      <c r="A279" s="54" t="s">
        <v>836</v>
      </c>
      <c r="B279" s="54" t="s">
        <v>837</v>
      </c>
      <c r="C279" s="54" t="s">
        <v>838</v>
      </c>
      <c r="D279" s="54" t="s">
        <v>851</v>
      </c>
      <c r="E279" s="54" t="s">
        <v>852</v>
      </c>
      <c r="F279" s="54" t="s">
        <v>853</v>
      </c>
    </row>
    <row r="280" spans="1:6" outlineLevel="1">
      <c r="A280" s="54" t="s">
        <v>836</v>
      </c>
      <c r="B280" s="54" t="s">
        <v>837</v>
      </c>
      <c r="C280" s="54" t="s">
        <v>838</v>
      </c>
      <c r="D280" s="54" t="s">
        <v>854</v>
      </c>
      <c r="E280" s="54" t="s">
        <v>855</v>
      </c>
      <c r="F280" s="54" t="s">
        <v>856</v>
      </c>
    </row>
    <row r="281" spans="1:6" outlineLevel="1">
      <c r="A281" s="54" t="s">
        <v>836</v>
      </c>
      <c r="B281" s="54" t="s">
        <v>837</v>
      </c>
      <c r="C281" s="54" t="s">
        <v>838</v>
      </c>
      <c r="D281" s="54" t="s">
        <v>857</v>
      </c>
      <c r="E281" s="54" t="s">
        <v>858</v>
      </c>
      <c r="F281" s="54" t="s">
        <v>859</v>
      </c>
    </row>
    <row r="282" spans="1:6" s="53" customFormat="1" ht="13">
      <c r="A282" s="52" t="s">
        <v>860</v>
      </c>
      <c r="B282" s="52" t="s">
        <v>861</v>
      </c>
      <c r="C282" s="52"/>
      <c r="D282" s="52"/>
      <c r="E282" s="52"/>
      <c r="F282" s="52"/>
    </row>
    <row r="283" spans="1:6" outlineLevel="1">
      <c r="A283" s="54" t="s">
        <v>860</v>
      </c>
      <c r="B283" s="54" t="s">
        <v>861</v>
      </c>
      <c r="C283" s="54" t="s">
        <v>862</v>
      </c>
      <c r="D283" s="54" t="s">
        <v>863</v>
      </c>
      <c r="E283" s="54" t="s">
        <v>864</v>
      </c>
      <c r="F283" s="54" t="s">
        <v>864</v>
      </c>
    </row>
    <row r="284" spans="1:6" outlineLevel="1">
      <c r="A284" s="54" t="s">
        <v>860</v>
      </c>
      <c r="B284" s="54" t="s">
        <v>861</v>
      </c>
      <c r="C284" s="54" t="s">
        <v>862</v>
      </c>
      <c r="D284" s="54" t="s">
        <v>865</v>
      </c>
      <c r="E284" s="54" t="s">
        <v>866</v>
      </c>
      <c r="F284" s="54" t="s">
        <v>867</v>
      </c>
    </row>
    <row r="285" spans="1:6" outlineLevel="1">
      <c r="A285" s="54" t="s">
        <v>860</v>
      </c>
      <c r="B285" s="54" t="s">
        <v>861</v>
      </c>
      <c r="C285" s="54" t="s">
        <v>862</v>
      </c>
      <c r="D285" s="54" t="s">
        <v>868</v>
      </c>
      <c r="E285" s="54" t="s">
        <v>869</v>
      </c>
      <c r="F285" s="54" t="s">
        <v>870</v>
      </c>
    </row>
    <row r="286" spans="1:6" outlineLevel="1">
      <c r="A286" s="54" t="s">
        <v>860</v>
      </c>
      <c r="B286" s="54" t="s">
        <v>861</v>
      </c>
      <c r="C286" s="54" t="s">
        <v>862</v>
      </c>
      <c r="D286" s="54" t="s">
        <v>871</v>
      </c>
      <c r="E286" s="54" t="s">
        <v>872</v>
      </c>
      <c r="F286" s="54" t="s">
        <v>873</v>
      </c>
    </row>
    <row r="287" spans="1:6" outlineLevel="1">
      <c r="A287" s="54" t="s">
        <v>860</v>
      </c>
      <c r="B287" s="54" t="s">
        <v>861</v>
      </c>
      <c r="C287" s="54" t="s">
        <v>862</v>
      </c>
      <c r="D287" s="54" t="s">
        <v>874</v>
      </c>
      <c r="E287" s="54" t="s">
        <v>875</v>
      </c>
      <c r="F287" s="54" t="s">
        <v>876</v>
      </c>
    </row>
    <row r="288" spans="1:6" outlineLevel="1">
      <c r="A288" s="54" t="s">
        <v>860</v>
      </c>
      <c r="B288" s="54" t="s">
        <v>861</v>
      </c>
      <c r="C288" s="54" t="s">
        <v>862</v>
      </c>
      <c r="D288" s="54" t="s">
        <v>877</v>
      </c>
      <c r="E288" s="54" t="s">
        <v>878</v>
      </c>
      <c r="F288" s="54" t="s">
        <v>879</v>
      </c>
    </row>
    <row r="289" spans="1:6" outlineLevel="1">
      <c r="A289" s="54" t="s">
        <v>860</v>
      </c>
      <c r="B289" s="54" t="s">
        <v>861</v>
      </c>
      <c r="C289" s="54" t="s">
        <v>862</v>
      </c>
      <c r="D289" s="54" t="s">
        <v>880</v>
      </c>
      <c r="E289" s="54" t="s">
        <v>881</v>
      </c>
      <c r="F289" s="54" t="s">
        <v>882</v>
      </c>
    </row>
    <row r="290" spans="1:6" outlineLevel="1">
      <c r="A290" s="54" t="s">
        <v>860</v>
      </c>
      <c r="B290" s="54" t="s">
        <v>861</v>
      </c>
      <c r="C290" s="54" t="s">
        <v>862</v>
      </c>
      <c r="D290" s="54" t="s">
        <v>883</v>
      </c>
      <c r="E290" s="54" t="s">
        <v>884</v>
      </c>
      <c r="F290" s="54" t="s">
        <v>884</v>
      </c>
    </row>
    <row r="291" spans="1:6" outlineLevel="1">
      <c r="A291" s="54" t="s">
        <v>860</v>
      </c>
      <c r="B291" s="54" t="s">
        <v>861</v>
      </c>
      <c r="C291" s="54" t="s">
        <v>862</v>
      </c>
      <c r="D291" s="54" t="s">
        <v>885</v>
      </c>
      <c r="E291" s="54" t="s">
        <v>886</v>
      </c>
      <c r="F291" s="54" t="s">
        <v>886</v>
      </c>
    </row>
    <row r="292" spans="1:6" outlineLevel="1">
      <c r="A292" s="54" t="s">
        <v>860</v>
      </c>
      <c r="B292" s="54" t="s">
        <v>861</v>
      </c>
      <c r="C292" s="54" t="s">
        <v>862</v>
      </c>
      <c r="D292" s="54" t="s">
        <v>887</v>
      </c>
      <c r="E292" s="54" t="s">
        <v>888</v>
      </c>
      <c r="F292" s="54" t="s">
        <v>889</v>
      </c>
    </row>
    <row r="293" spans="1:6" outlineLevel="1">
      <c r="A293" s="54" t="s">
        <v>860</v>
      </c>
      <c r="B293" s="54" t="s">
        <v>861</v>
      </c>
      <c r="C293" s="54" t="s">
        <v>862</v>
      </c>
      <c r="D293" s="54" t="s">
        <v>890</v>
      </c>
      <c r="E293" s="54" t="s">
        <v>891</v>
      </c>
      <c r="F293" s="54" t="s">
        <v>892</v>
      </c>
    </row>
    <row r="294" spans="1:6" outlineLevel="1">
      <c r="A294" s="54" t="s">
        <v>860</v>
      </c>
      <c r="B294" s="54" t="s">
        <v>861</v>
      </c>
      <c r="C294" s="54" t="s">
        <v>862</v>
      </c>
      <c r="D294" s="54" t="s">
        <v>893</v>
      </c>
      <c r="E294" s="54" t="s">
        <v>894</v>
      </c>
      <c r="F294" s="54" t="s">
        <v>895</v>
      </c>
    </row>
    <row r="295" spans="1:6" outlineLevel="1">
      <c r="A295" s="54" t="s">
        <v>860</v>
      </c>
      <c r="B295" s="54" t="s">
        <v>861</v>
      </c>
      <c r="C295" s="54" t="s">
        <v>862</v>
      </c>
      <c r="D295" s="54" t="s">
        <v>896</v>
      </c>
      <c r="E295" s="54" t="s">
        <v>897</v>
      </c>
      <c r="F295" s="54" t="s">
        <v>898</v>
      </c>
    </row>
    <row r="296" spans="1:6" outlineLevel="1">
      <c r="A296" s="54" t="s">
        <v>860</v>
      </c>
      <c r="B296" s="54" t="s">
        <v>861</v>
      </c>
      <c r="C296" s="54" t="s">
        <v>862</v>
      </c>
      <c r="D296" s="54" t="s">
        <v>899</v>
      </c>
      <c r="E296" s="54" t="s">
        <v>900</v>
      </c>
      <c r="F296" s="54" t="s">
        <v>901</v>
      </c>
    </row>
    <row r="297" spans="1:6" outlineLevel="1">
      <c r="A297" s="54" t="s">
        <v>860</v>
      </c>
      <c r="B297" s="54" t="s">
        <v>861</v>
      </c>
      <c r="C297" s="54" t="s">
        <v>862</v>
      </c>
      <c r="D297" s="54" t="s">
        <v>902</v>
      </c>
      <c r="E297" s="54" t="s">
        <v>903</v>
      </c>
      <c r="F297" s="54" t="s">
        <v>904</v>
      </c>
    </row>
    <row r="298" spans="1:6" outlineLevel="1">
      <c r="A298" s="54" t="s">
        <v>860</v>
      </c>
      <c r="B298" s="54" t="s">
        <v>861</v>
      </c>
      <c r="C298" s="54" t="s">
        <v>862</v>
      </c>
      <c r="D298" s="54" t="s">
        <v>905</v>
      </c>
      <c r="E298" s="54" t="s">
        <v>906</v>
      </c>
      <c r="F298" s="54" t="s">
        <v>907</v>
      </c>
    </row>
    <row r="299" spans="1:6" outlineLevel="1">
      <c r="A299" s="54" t="s">
        <v>860</v>
      </c>
      <c r="B299" s="54" t="s">
        <v>861</v>
      </c>
      <c r="C299" s="54" t="s">
        <v>862</v>
      </c>
      <c r="D299" s="54" t="s">
        <v>908</v>
      </c>
      <c r="E299" s="54" t="s">
        <v>909</v>
      </c>
      <c r="F299" s="54" t="s">
        <v>910</v>
      </c>
    </row>
    <row r="300" spans="1:6" outlineLevel="1">
      <c r="A300" s="54" t="s">
        <v>860</v>
      </c>
      <c r="B300" s="54" t="s">
        <v>861</v>
      </c>
      <c r="C300" s="54" t="s">
        <v>862</v>
      </c>
      <c r="D300" s="54" t="s">
        <v>911</v>
      </c>
      <c r="E300" s="54" t="s">
        <v>912</v>
      </c>
      <c r="F300" s="54" t="s">
        <v>913</v>
      </c>
    </row>
    <row r="301" spans="1:6" outlineLevel="1">
      <c r="A301" s="54" t="s">
        <v>860</v>
      </c>
      <c r="B301" s="54" t="s">
        <v>861</v>
      </c>
      <c r="C301" s="54" t="s">
        <v>862</v>
      </c>
      <c r="D301" s="54" t="s">
        <v>914</v>
      </c>
      <c r="E301" s="54" t="s">
        <v>915</v>
      </c>
      <c r="F301" s="54" t="s">
        <v>916</v>
      </c>
    </row>
    <row r="302" spans="1:6" outlineLevel="1">
      <c r="A302" s="54" t="s">
        <v>860</v>
      </c>
      <c r="B302" s="54" t="s">
        <v>861</v>
      </c>
      <c r="C302" s="54" t="s">
        <v>862</v>
      </c>
      <c r="D302" s="54" t="s">
        <v>917</v>
      </c>
      <c r="E302" s="54" t="s">
        <v>918</v>
      </c>
      <c r="F302" s="54" t="s">
        <v>919</v>
      </c>
    </row>
    <row r="303" spans="1:6" outlineLevel="1">
      <c r="A303" s="54" t="s">
        <v>860</v>
      </c>
      <c r="B303" s="54" t="s">
        <v>861</v>
      </c>
      <c r="C303" s="54" t="s">
        <v>862</v>
      </c>
      <c r="D303" s="54" t="s">
        <v>920</v>
      </c>
      <c r="E303" s="54" t="s">
        <v>921</v>
      </c>
      <c r="F303" s="54" t="s">
        <v>922</v>
      </c>
    </row>
    <row r="304" spans="1:6" outlineLevel="1">
      <c r="A304" s="54" t="s">
        <v>860</v>
      </c>
      <c r="B304" s="54" t="s">
        <v>861</v>
      </c>
      <c r="C304" s="54" t="s">
        <v>862</v>
      </c>
      <c r="D304" s="54" t="s">
        <v>923</v>
      </c>
      <c r="E304" s="54" t="s">
        <v>924</v>
      </c>
      <c r="F304" s="54" t="s">
        <v>925</v>
      </c>
    </row>
    <row r="305" spans="1:6" outlineLevel="1">
      <c r="A305" s="54" t="s">
        <v>860</v>
      </c>
      <c r="B305" s="54" t="s">
        <v>861</v>
      </c>
      <c r="C305" s="54" t="s">
        <v>862</v>
      </c>
      <c r="D305" s="54" t="s">
        <v>926</v>
      </c>
      <c r="E305" s="54" t="s">
        <v>927</v>
      </c>
      <c r="F305" s="54" t="s">
        <v>928</v>
      </c>
    </row>
    <row r="306" spans="1:6" outlineLevel="1">
      <c r="A306" s="54" t="s">
        <v>860</v>
      </c>
      <c r="B306" s="54" t="s">
        <v>861</v>
      </c>
      <c r="C306" s="54" t="s">
        <v>862</v>
      </c>
      <c r="D306" s="54" t="s">
        <v>929</v>
      </c>
      <c r="E306" s="54" t="s">
        <v>930</v>
      </c>
      <c r="F306" s="54" t="s">
        <v>931</v>
      </c>
    </row>
    <row r="307" spans="1:6" outlineLevel="1">
      <c r="A307" s="54" t="s">
        <v>860</v>
      </c>
      <c r="B307" s="54" t="s">
        <v>861</v>
      </c>
      <c r="C307" s="54" t="s">
        <v>862</v>
      </c>
      <c r="D307" s="54" t="s">
        <v>932</v>
      </c>
      <c r="E307" s="54" t="s">
        <v>933</v>
      </c>
      <c r="F307" s="54" t="s">
        <v>934</v>
      </c>
    </row>
    <row r="308" spans="1:6" outlineLevel="1">
      <c r="A308" s="54" t="s">
        <v>860</v>
      </c>
      <c r="B308" s="54" t="s">
        <v>861</v>
      </c>
      <c r="C308" s="54" t="s">
        <v>862</v>
      </c>
      <c r="D308" s="54" t="s">
        <v>935</v>
      </c>
      <c r="E308" s="54" t="s">
        <v>936</v>
      </c>
      <c r="F308" s="54" t="s">
        <v>937</v>
      </c>
    </row>
    <row r="309" spans="1:6" outlineLevel="1">
      <c r="A309" s="54" t="s">
        <v>860</v>
      </c>
      <c r="B309" s="54" t="s">
        <v>861</v>
      </c>
      <c r="C309" s="54" t="s">
        <v>862</v>
      </c>
      <c r="D309" s="54" t="s">
        <v>938</v>
      </c>
      <c r="E309" s="54" t="s">
        <v>939</v>
      </c>
      <c r="F309" s="54" t="s">
        <v>940</v>
      </c>
    </row>
    <row r="310" spans="1:6" s="53" customFormat="1" ht="13">
      <c r="A310" s="52" t="s">
        <v>941</v>
      </c>
      <c r="B310" s="52" t="s">
        <v>942</v>
      </c>
      <c r="C310" s="52"/>
      <c r="D310" s="52"/>
      <c r="E310" s="52"/>
      <c r="F310" s="52"/>
    </row>
    <row r="311" spans="1:6" outlineLevel="1">
      <c r="A311" s="54" t="s">
        <v>941</v>
      </c>
      <c r="B311" s="54" t="s">
        <v>942</v>
      </c>
      <c r="C311" s="54" t="s">
        <v>943</v>
      </c>
      <c r="D311" s="54" t="s">
        <v>944</v>
      </c>
      <c r="E311" s="54" t="s">
        <v>942</v>
      </c>
      <c r="F311" s="54" t="s">
        <v>945</v>
      </c>
    </row>
    <row r="312" spans="1:6" outlineLevel="1">
      <c r="A312" s="54" t="s">
        <v>941</v>
      </c>
      <c r="B312" s="54" t="s">
        <v>942</v>
      </c>
      <c r="C312" s="54" t="s">
        <v>943</v>
      </c>
      <c r="D312" s="54" t="s">
        <v>946</v>
      </c>
      <c r="E312" s="54" t="s">
        <v>947</v>
      </c>
      <c r="F312" s="54" t="s">
        <v>948</v>
      </c>
    </row>
    <row r="313" spans="1:6" outlineLevel="1">
      <c r="A313" s="54" t="s">
        <v>941</v>
      </c>
      <c r="B313" s="54" t="s">
        <v>942</v>
      </c>
      <c r="C313" s="54" t="s">
        <v>943</v>
      </c>
      <c r="D313" s="54" t="s">
        <v>949</v>
      </c>
      <c r="E313" s="54" t="s">
        <v>950</v>
      </c>
      <c r="F313" s="54" t="s">
        <v>951</v>
      </c>
    </row>
    <row r="314" spans="1:6" outlineLevel="1">
      <c r="A314" s="54" t="s">
        <v>941</v>
      </c>
      <c r="B314" s="54" t="s">
        <v>942</v>
      </c>
      <c r="C314" s="54" t="s">
        <v>943</v>
      </c>
      <c r="D314" s="54" t="s">
        <v>952</v>
      </c>
      <c r="E314" s="54" t="s">
        <v>953</v>
      </c>
      <c r="F314" s="54" t="s">
        <v>954</v>
      </c>
    </row>
    <row r="315" spans="1:6" s="53" customFormat="1" ht="13">
      <c r="A315" s="52" t="s">
        <v>955</v>
      </c>
      <c r="B315" s="52" t="s">
        <v>956</v>
      </c>
      <c r="C315" s="52"/>
      <c r="D315" s="52"/>
      <c r="E315" s="52"/>
      <c r="F315" s="52"/>
    </row>
    <row r="316" spans="1:6" outlineLevel="1">
      <c r="A316" s="54" t="s">
        <v>955</v>
      </c>
      <c r="B316" s="54" t="s">
        <v>956</v>
      </c>
      <c r="C316" s="54" t="s">
        <v>957</v>
      </c>
      <c r="D316" s="54" t="s">
        <v>958</v>
      </c>
      <c r="E316" s="54" t="s">
        <v>959</v>
      </c>
      <c r="F316" s="54" t="s">
        <v>960</v>
      </c>
    </row>
    <row r="317" spans="1:6" outlineLevel="1">
      <c r="A317" s="54" t="s">
        <v>955</v>
      </c>
      <c r="B317" s="54" t="s">
        <v>956</v>
      </c>
      <c r="C317" s="54" t="s">
        <v>957</v>
      </c>
      <c r="D317" s="54" t="s">
        <v>961</v>
      </c>
      <c r="E317" s="54" t="s">
        <v>962</v>
      </c>
      <c r="F317" s="54" t="s">
        <v>963</v>
      </c>
    </row>
    <row r="318" spans="1:6" outlineLevel="1">
      <c r="A318" s="54" t="s">
        <v>955</v>
      </c>
      <c r="B318" s="54" t="s">
        <v>956</v>
      </c>
      <c r="C318" s="54" t="s">
        <v>957</v>
      </c>
      <c r="D318" s="54" t="s">
        <v>964</v>
      </c>
      <c r="E318" s="54" t="s">
        <v>965</v>
      </c>
      <c r="F318" s="54" t="s">
        <v>966</v>
      </c>
    </row>
    <row r="319" spans="1:6" outlineLevel="1">
      <c r="A319" s="54" t="s">
        <v>955</v>
      </c>
      <c r="B319" s="54" t="s">
        <v>956</v>
      </c>
      <c r="C319" s="54" t="s">
        <v>957</v>
      </c>
      <c r="D319" s="54" t="s">
        <v>967</v>
      </c>
      <c r="E319" s="54" t="s">
        <v>968</v>
      </c>
      <c r="F319" s="54" t="s">
        <v>969</v>
      </c>
    </row>
    <row r="320" spans="1:6" outlineLevel="1">
      <c r="A320" s="54" t="s">
        <v>955</v>
      </c>
      <c r="B320" s="54" t="s">
        <v>956</v>
      </c>
      <c r="C320" s="54" t="s">
        <v>957</v>
      </c>
      <c r="D320" s="54" t="s">
        <v>970</v>
      </c>
      <c r="E320" s="54" t="s">
        <v>971</v>
      </c>
      <c r="F320" s="54" t="s">
        <v>972</v>
      </c>
    </row>
    <row r="321" spans="1:6" s="53" customFormat="1" ht="13">
      <c r="A321" s="52" t="s">
        <v>973</v>
      </c>
      <c r="B321" s="52" t="s">
        <v>974</v>
      </c>
      <c r="C321" s="52"/>
      <c r="D321" s="52"/>
      <c r="E321" s="52"/>
      <c r="F321" s="52"/>
    </row>
    <row r="322" spans="1:6" outlineLevel="1">
      <c r="A322" s="54" t="s">
        <v>973</v>
      </c>
      <c r="B322" s="54" t="s">
        <v>974</v>
      </c>
      <c r="C322" s="54" t="s">
        <v>975</v>
      </c>
      <c r="D322" s="54" t="s">
        <v>976</v>
      </c>
      <c r="E322" s="54" t="s">
        <v>977</v>
      </c>
      <c r="F322" s="54" t="s">
        <v>978</v>
      </c>
    </row>
    <row r="323" spans="1:6" outlineLevel="1">
      <c r="A323" s="54" t="s">
        <v>973</v>
      </c>
      <c r="B323" s="54" t="s">
        <v>974</v>
      </c>
      <c r="C323" s="54" t="s">
        <v>975</v>
      </c>
      <c r="D323" s="54" t="s">
        <v>979</v>
      </c>
      <c r="E323" s="54" t="s">
        <v>980</v>
      </c>
      <c r="F323" s="54" t="s">
        <v>981</v>
      </c>
    </row>
    <row r="324" spans="1:6" outlineLevel="1">
      <c r="A324" s="54" t="s">
        <v>973</v>
      </c>
      <c r="B324" s="54" t="s">
        <v>974</v>
      </c>
      <c r="C324" s="54" t="s">
        <v>975</v>
      </c>
      <c r="D324" s="54" t="s">
        <v>982</v>
      </c>
      <c r="E324" s="54" t="s">
        <v>983</v>
      </c>
      <c r="F324" s="54" t="s">
        <v>984</v>
      </c>
    </row>
    <row r="325" spans="1:6" outlineLevel="1">
      <c r="A325" s="54" t="s">
        <v>973</v>
      </c>
      <c r="B325" s="54" t="s">
        <v>974</v>
      </c>
      <c r="C325" s="54" t="s">
        <v>975</v>
      </c>
      <c r="D325" s="54" t="s">
        <v>985</v>
      </c>
      <c r="E325" s="54" t="s">
        <v>986</v>
      </c>
      <c r="F325" s="54" t="s">
        <v>987</v>
      </c>
    </row>
    <row r="326" spans="1:6" outlineLevel="1">
      <c r="A326" s="54" t="s">
        <v>973</v>
      </c>
      <c r="B326" s="54" t="s">
        <v>974</v>
      </c>
      <c r="C326" s="54" t="s">
        <v>975</v>
      </c>
      <c r="D326" s="54" t="s">
        <v>988</v>
      </c>
      <c r="E326" s="54" t="s">
        <v>989</v>
      </c>
      <c r="F326" s="54" t="s">
        <v>990</v>
      </c>
    </row>
    <row r="327" spans="1:6" outlineLevel="1">
      <c r="A327" s="54" t="s">
        <v>973</v>
      </c>
      <c r="B327" s="54" t="s">
        <v>974</v>
      </c>
      <c r="C327" s="54" t="s">
        <v>975</v>
      </c>
      <c r="D327" s="54" t="s">
        <v>991</v>
      </c>
      <c r="E327" s="54" t="s">
        <v>992</v>
      </c>
      <c r="F327" s="54" t="s">
        <v>993</v>
      </c>
    </row>
    <row r="328" spans="1:6" outlineLevel="1">
      <c r="A328" s="54" t="s">
        <v>973</v>
      </c>
      <c r="B328" s="54" t="s">
        <v>974</v>
      </c>
      <c r="C328" s="54" t="s">
        <v>975</v>
      </c>
      <c r="D328" s="54" t="s">
        <v>994</v>
      </c>
      <c r="E328" s="54" t="s">
        <v>995</v>
      </c>
      <c r="F328" s="54" t="s">
        <v>996</v>
      </c>
    </row>
    <row r="329" spans="1:6" outlineLevel="1">
      <c r="A329" s="54" t="s">
        <v>973</v>
      </c>
      <c r="B329" s="54" t="s">
        <v>974</v>
      </c>
      <c r="C329" s="54" t="s">
        <v>975</v>
      </c>
      <c r="D329" s="54" t="s">
        <v>997</v>
      </c>
      <c r="E329" s="54" t="s">
        <v>998</v>
      </c>
      <c r="F329" s="54" t="s">
        <v>999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05809-FC91-434F-B133-D2C555254AF8}">
  <dimension ref="A2:E8"/>
  <sheetViews>
    <sheetView workbookViewId="0">
      <selection activeCell="H14" sqref="H14"/>
    </sheetView>
  </sheetViews>
  <sheetFormatPr baseColWidth="10" defaultRowHeight="14.5"/>
  <sheetData>
    <row r="2" spans="1:5">
      <c r="A2" s="168" t="s">
        <v>1048</v>
      </c>
      <c r="B2" s="168" t="s">
        <v>1046</v>
      </c>
      <c r="C2" s="168"/>
      <c r="D2" s="168" t="s">
        <v>1047</v>
      </c>
      <c r="E2" s="168" t="s">
        <v>1049</v>
      </c>
    </row>
    <row r="3" spans="1:5">
      <c r="A3" s="169">
        <v>750</v>
      </c>
      <c r="B3" s="168">
        <v>12</v>
      </c>
      <c r="C3" s="171">
        <f>A3*B3</f>
        <v>9000</v>
      </c>
      <c r="D3" s="168">
        <v>4</v>
      </c>
      <c r="E3" s="170">
        <f>C3*D3</f>
        <v>36000</v>
      </c>
    </row>
    <row r="5" spans="1:5">
      <c r="A5" s="168" t="s">
        <v>1050</v>
      </c>
      <c r="B5" s="168" t="s">
        <v>1046</v>
      </c>
      <c r="C5" s="168"/>
      <c r="D5" s="168" t="s">
        <v>1047</v>
      </c>
      <c r="E5" s="168" t="s">
        <v>1049</v>
      </c>
    </row>
    <row r="6" spans="1:5">
      <c r="A6" s="169">
        <v>150</v>
      </c>
      <c r="B6" s="168">
        <v>12</v>
      </c>
      <c r="C6" s="171">
        <f>A6*B6</f>
        <v>1800</v>
      </c>
      <c r="D6" s="168">
        <v>4</v>
      </c>
      <c r="E6" s="170">
        <f>C6*D6</f>
        <v>7200</v>
      </c>
    </row>
    <row r="7" spans="1:5">
      <c r="C7" s="172">
        <f>SUM(C3:C6)</f>
        <v>10800</v>
      </c>
    </row>
    <row r="8" spans="1:5">
      <c r="E8" s="172">
        <f>E3+E6</f>
        <v>43200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9" ma:contentTypeDescription="Create a new document." ma:contentTypeScope="" ma:versionID="7756ab31655b06bf8e0fcba8adbbff5c">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27b71a969902f2a26b14ce6b28c5feb5"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dexed="true" ma:internalName="DocumentType">
      <xsd:simpleType>
        <xsd:restriction base="dms:Text">
          <xsd:maxLength value="255"/>
        </xsd:restriction>
      </xsd:simpleType>
    </xsd:element>
    <xsd:element name="FileClassificationMode" ma:index="10" nillable="true" ma:displayName="FileClassificationMode" ma:format="Dropdown" ma:indexed="true" ma:internalName="FileClassificationMode">
      <xsd:simpleType>
        <xsd:restriction base="dms:Text">
          <xsd:maxLength value="255"/>
        </xsd:restriction>
      </xsd:simpleType>
    </xsd:element>
    <xsd:element name="FileNameDescription" ma:index="11" nillable="true" ma:displayName="FileNameDescription" ma:format="Dropdown" ma:indexed="true"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dexed="true"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dexed="true"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element name="MediaServiceSearchProperties" ma:index="3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OfficeCountry xmlns="d9cf0e28-81d2-4dc7-8b10-820d80ed680d">B0500 - Ecuador - Quito</OfficeCountry>
    <DocumentStatus xmlns="d9cf0e28-81d2-4dc7-8b10-820d80ed680d">Approved</DocumentStatus>
    <DocCoverageEndDate xmlns="d9cf0e28-81d2-4dc7-8b10-820d80ed680d">2024-12-31T05:00:00+00:00</DocCoverageEndDate>
    <TaxCatchAll xmlns="e91d5986-7c29-4ed1-8a54-b8fb378ed474" xsi:nil="true"/>
    <FunctionalArea xmlns="d9cf0e28-81d2-4dc7-8b10-820d80ed680d">Programme and Project</FunctionalArea>
    <FileNameDescription xmlns="d9cf0e28-81d2-4dc7-8b10-820d80ed680d">AOP 2024</FileNameDescription>
    <ProjectNumber xmlns="d9cf0e28-81d2-4dc7-8b10-820d80ed680d">00134908</ProjectNumber>
    <DocumentType xmlns="d9cf0e28-81d2-4dc7-8b10-820d80ed680d">Annual/Multi-year Workplan</DocumentType>
    <Language xmlns="d9cf0e28-81d2-4dc7-8b10-820d80ed680d">English</Language>
    <AuthorName xmlns="d9cf0e28-81d2-4dc7-8b10-820d80ed680d">UNDP</AuthorName>
    <DocumentCategory xmlns="d9cf0e28-81d2-4dc7-8b10-820d80ed680d">Project</DocumentCategory>
    <OperatingUnit xmlns="d9cf0e28-81d2-4dc7-8b10-820d80ed680d">UNDP-ECU</OperatingUnit>
    <lcf76f155ced4ddcb4097134ff3c332f xmlns="d9cf0e28-81d2-4dc7-8b10-820d80ed680d">
      <Terms xmlns="http://schemas.microsoft.com/office/infopath/2007/PartnerControls"/>
    </lcf76f155ced4ddcb4097134ff3c332f>
    <FocusArea xmlns="d9cf0e28-81d2-4dc7-8b10-820d80ed680d">Environment and Energy</FocusArea>
    <DocCoverageStartDate xmlns="d9cf0e28-81d2-4dc7-8b10-820d80ed680d">2024-01-01T05:00:00+00:00</DocCoverageStartDate>
    <FileClassificationMode xmlns="d9cf0e28-81d2-4dc7-8b10-820d80ed680d">Public</FileClassificationMode>
    <OutputNumber xmlns="d9cf0e28-81d2-4dc7-8b10-820d80ed680d">00126368</OutputNumber>
  </documentManagement>
</p:properties>
</file>

<file path=customXml/itemProps1.xml><?xml version="1.0" encoding="utf-8"?>
<ds:datastoreItem xmlns:ds="http://schemas.openxmlformats.org/officeDocument/2006/customXml" ds:itemID="{6B16DD4B-6887-421A-B0D5-4B3FF5996210}"/>
</file>

<file path=customXml/itemProps2.xml><?xml version="1.0" encoding="utf-8"?>
<ds:datastoreItem xmlns:ds="http://schemas.openxmlformats.org/officeDocument/2006/customXml" ds:itemID="{A0140F9D-1B44-4635-95D0-315E3A3AAFE2}"/>
</file>

<file path=customXml/itemProps3.xml><?xml version="1.0" encoding="utf-8"?>
<ds:datastoreItem xmlns:ds="http://schemas.openxmlformats.org/officeDocument/2006/customXml" ds:itemID="{2208954F-815A-4722-BA5E-746BEC1BFBA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AOP</vt:lpstr>
      <vt:lpstr>comprobacion</vt:lpstr>
      <vt:lpstr>base_comprobacion</vt:lpstr>
      <vt:lpstr>account details</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AOP 2024</dc:title>
  <dc:creator>Martina Ortiz</dc:creator>
  <cp:lastModifiedBy>Meivol Brito</cp:lastModifiedBy>
  <cp:lastPrinted>2024-10-22T14:45:46Z</cp:lastPrinted>
  <dcterms:created xsi:type="dcterms:W3CDTF">2023-08-28T16:40:55Z</dcterms:created>
  <dcterms:modified xsi:type="dcterms:W3CDTF">2025-02-11T03:36:51Z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ies>
</file>